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9795" tabRatio="784"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state="hidden" r:id="rId8"/>
    <sheet name="使用不可_選択肢" sheetId="9" state="hidden" r:id="rId9"/>
  </sheets>
  <definedNames>
    <definedName name="_xlnm.Print_Area" localSheetId="0">'様式A'!$A$1:$G$21</definedName>
    <definedName name="_xlnm.Print_Area" localSheetId="2">'様式C_研究責任医師'!$A$1:$N$95</definedName>
    <definedName name="_xlnm.Print_Area" localSheetId="3">'様式C_研究分担医師等'!$A$1:$N$88</definedName>
    <definedName name="_xlnm.Print_Area" localSheetId="4">'様式D_研究責任医師'!$A$1:$R$79</definedName>
    <definedName name="_xlnm.Print_Area" localSheetId="5">'様式D_研究分担医師等'!$A$1:$R$70</definedName>
    <definedName name="_xlnm.Print_Area" localSheetId="6">'様式E'!$A$1:$L$76</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refMode="R1C1"/>
</workbook>
</file>

<file path=xl/sharedStrings.xml><?xml version="1.0" encoding="utf-8"?>
<sst xmlns="http://schemas.openxmlformats.org/spreadsheetml/2006/main" count="1591" uniqueCount="260">
  <si>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</si>
  <si>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</si>
  <si>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</si>
  <si>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</si>
  <si>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</si>
  <si>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</si>
  <si>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</si>
  <si>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</si>
  <si>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</si>
  <si>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</si>
  <si>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</si>
  <si>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</si>
  <si>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</si>
  <si>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</si>
  <si>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</si>
  <si>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</si>
  <si>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</si>
  <si>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</si>
  <si>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</si>
  <si>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</si>
  <si>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</si>
  <si>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</si>
  <si>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</si>
  <si>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</si>
  <si>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</si>
  <si>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</si>
  <si>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</si>
  <si>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</si>
  <si>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</si>
  <si>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</si>
  <si>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</si>
  <si>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</si>
  <si>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</si>
  <si>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</si>
  <si>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</si>
  <si>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</si>
  <si>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</si>
  <si>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</si>
  <si>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</si>
  <si>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</si>
  <si>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</si>
  <si>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</si>
  <si>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</si>
  <si>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</si>
  <si>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</si>
  <si>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</si>
  <si>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</si>
  <si>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</si>
  <si>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</si>
  <si>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</si>
  <si>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</si>
  <si>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</si>
  <si>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</si>
  <si>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</si>
  <si>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</si>
  <si>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</si>
  <si>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</si>
  <si>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</si>
  <si>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</si>
  <si>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</si>
  <si>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</si>
  <si>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</si>
  <si>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</si>
  <si>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</si>
  <si>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</si>
  <si>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</si>
  <si>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</si>
  <si>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</si>
  <si>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</si>
  <si>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</si>
  <si>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</si>
  <si>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</si>
  <si>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</si>
  <si>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</si>
  <si>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</si>
  <si>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</si>
  <si>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</si>
  <si>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</si>
  <si>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</si>
  <si>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</si>
  <si>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</si>
  <si>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</si>
  <si>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</si>
  <si>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</si>
  <si>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</si>
  <si>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</si>
  <si>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</si>
  <si>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</si>
  <si>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</si>
  <si>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</si>
  <si>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</si>
  <si>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</si>
  <si>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</si>
  <si>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</si>
  <si>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</si>
  <si>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</si>
  <si>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</si>
  <si>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</si>
  <si>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</si>
  <si>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</si>
  <si>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</si>
  <si>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</si>
  <si>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</si>
  <si>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</si>
  <si>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</si>
  <si>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</si>
  <si>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</si>
  <si>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</si>
  <si>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</si>
  <si>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</si>
  <si>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</si>
  <si>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</si>
  <si>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</si>
  <si>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</si>
  <si>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</si>
  <si>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</si>
  <si>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</si>
  <si>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</si>
  <si>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</si>
  <si>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</si>
  <si>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</si>
  <si>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</si>
  <si>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</si>
  <si>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</si>
  <si>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</si>
  <si>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</si>
  <si>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</si>
  <si>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</si>
  <si>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</si>
  <si>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</si>
  <si>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</si>
  <si>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</si>
  <si>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</si>
  <si>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</si>
  <si>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</si>
  <si>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</si>
  <si>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</si>
  <si>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</si>
  <si>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</si>
  <si>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</si>
  <si>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</si>
  <si>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</si>
  <si>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</si>
  <si>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</si>
  <si>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</si>
  <si>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</si>
  <si>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</si>
  <si>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</si>
  <si>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</si>
  <si>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</si>
  <si>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</si>
  <si>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</si>
  <si>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</si>
  <si>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</si>
  <si>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</si>
  <si>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</si>
  <si>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</si>
  <si>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</si>
  <si>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</si>
  <si>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</si>
  <si>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</si>
  <si>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</si>
  <si>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</si>
  <si>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</si>
  <si>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</si>
  <si>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</si>
  <si>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</si>
  <si>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</si>
  <si>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</si>
  <si>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</si>
  <si>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</si>
  <si>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</si>
  <si>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</si>
  <si>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</si>
  <si>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</si>
  <si>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</si>
  <si>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</si>
  <si>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</si>
  <si>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</si>
  <si>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</si>
  <si>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</si>
  <si>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</si>
  <si>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</si>
  <si>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</si>
  <si>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</si>
  <si>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</si>
  <si>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</si>
  <si>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</si>
  <si>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</si>
  <si>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</si>
  <si>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</si>
  <si>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</si>
  <si>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</si>
  <si>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</si>
  <si>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</si>
  <si>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</si>
  <si>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</si>
  <si>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</si>
  <si>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</si>
  <si>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</si>
  <si>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</si>
  <si>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</si>
  <si>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</si>
  <si>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</si>
  <si>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</si>
  <si>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</si>
  <si>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</si>
  <si>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</si>
  <si>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</si>
  <si>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</si>
  <si>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</si>
  <si>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</si>
  <si>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</si>
  <si>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</si>
  <si>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</si>
  <si>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</si>
  <si>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</si>
  <si>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</si>
  <si>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</si>
  <si>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</si>
  <si>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</si>
  <si>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</si>
  <si>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</si>
  <si>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</si>
  <si>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</si>
  <si>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</si>
  <si>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</si>
  <si>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</si>
  <si>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</si>
  <si>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</si>
  <si>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</si>
  <si>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</si>
  <si>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</si>
  <si>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</si>
  <si>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</si>
  <si>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</si>
  <si>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</si>
  <si>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</si>
  <si>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</si>
  <si>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</si>
  <si>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</si>
  <si>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</si>
  <si>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</si>
  <si>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</si>
  <si>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</si>
  <si>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</si>
  <si>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</si>
  <si>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</si>
  <si>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</si>
  <si>
    <t>愛媛大学医学部附属病院</t>
  </si>
  <si>
    <t>愛媛大学医学部附属病院</t>
  </si>
  <si>
    <t>研究責任医師</t>
  </si>
  <si>
    <t>愛媛大学医学部附属病院</t>
  </si>
  <si>
    <t>研究分担医師</t>
  </si>
  <si>
    <t>愛媛大学医学部附属病院</t>
  </si>
  <si>
    <t>令和3年xx月xx日</t>
  </si>
  <si>
    <t>令和3年xx月xx日</t>
  </si>
  <si>
    <t>令和3年xx月xx日</t>
  </si>
  <si>
    <t>令和3年xx月xx日</t>
  </si>
  <si>
    <t>病院長　杉山　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</si>
</sst>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 numFmtId="181" formatCode="yyyy&quot;年&quot;m&quot;月&quot;d&quot;日&quot;;@"/>
    <numFmt numFmtId="182" formatCode="[$]ggge&quot;年&quot;m&quot;月&quot;d&quot;日&quot;;@"/>
    <numFmt numFmtId="183" formatCode="[$-411]gge&quot;年&quot;m&quot;月&quot;d&quot;日&quot;;@"/>
    <numFmt numFmtId="184" formatCode="[$]gge&quot;年&quot;m&quot;月&quot;d&quot;日&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1">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181" fontId="18" fillId="0" borderId="11" xfId="61" applyNumberFormat="1" applyFont="1" applyBorder="1" applyAlignment="1" applyProtection="1">
      <alignment horizontal="left" vertical="center" indent="1"/>
      <protection locked="0"/>
    </xf>
    <xf numFmtId="0" fontId="108" fillId="0" borderId="40" xfId="0" applyFont="1" applyBorder="1" applyAlignment="1" applyProtection="1">
      <alignment horizontal="center" vertical="center" wrapText="1"/>
      <protection/>
    </xf>
    <xf numFmtId="0" fontId="108" fillId="0" borderId="40" xfId="0" applyFont="1" applyBorder="1" applyAlignment="1" applyProtection="1">
      <alignment horizontal="center" vertical="center"/>
      <protection/>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81" fontId="2" fillId="0" borderId="10" xfId="60" applyNumberFormat="1" applyFont="1" applyFill="1" applyBorder="1" applyAlignment="1" applyProtection="1">
      <alignment horizontal="left" vertical="center" indent="2"/>
      <protection locked="0"/>
    </xf>
    <xf numFmtId="181" fontId="118" fillId="0" borderId="27" xfId="61" applyNumberFormat="1" applyFont="1" applyBorder="1" applyAlignment="1" applyProtection="1">
      <alignment horizontal="left" vertical="center" indent="2"/>
      <protection locked="0"/>
    </xf>
    <xf numFmtId="0" fontId="2" fillId="0" borderId="35" xfId="60" applyFont="1" applyFill="1" applyBorder="1" applyAlignment="1" applyProtection="1">
      <alignment horizontal="left" vertical="center" indent="2"/>
      <protection locked="0"/>
    </xf>
    <xf numFmtId="0" fontId="2" fillId="0" borderId="41"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1"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0" fillId="0" borderId="27"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3" fillId="0" borderId="26" xfId="0" applyFont="1" applyBorder="1" applyAlignment="1">
      <alignment horizontal="center" vertical="center" wrapText="1"/>
    </xf>
    <xf numFmtId="0" fontId="0" fillId="0" borderId="42" xfId="0" applyBorder="1" applyAlignment="1">
      <alignment horizontal="center" vertical="center" wrapText="1"/>
    </xf>
    <xf numFmtId="0" fontId="0" fillId="0" borderId="25" xfId="0" applyBorder="1" applyAlignment="1">
      <alignment horizontal="center"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3" fillId="0" borderId="11" xfId="0" applyFont="1" applyBorder="1" applyAlignment="1">
      <alignment vertical="center" wrapText="1"/>
    </xf>
    <xf numFmtId="0" fontId="0" fillId="0" borderId="11" xfId="0" applyBorder="1" applyAlignment="1">
      <alignment vertical="center" wrapText="1"/>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5" xfId="0" applyFont="1" applyBorder="1" applyAlignment="1">
      <alignment horizontal="center" vertical="center" wrapText="1"/>
    </xf>
    <xf numFmtId="0" fontId="12" fillId="0" borderId="0" xfId="0" applyFont="1" applyFill="1" applyBorder="1" applyAlignment="1">
      <alignment horizontal="center" vertical="center"/>
    </xf>
    <xf numFmtId="181" fontId="18" fillId="0" borderId="10" xfId="0" applyNumberFormat="1" applyFont="1" applyFill="1" applyBorder="1" applyAlignment="1" applyProtection="1">
      <alignment horizontal="center" vertical="center"/>
      <protection locked="0"/>
    </xf>
    <xf numFmtId="181" fontId="0" fillId="0" borderId="27" xfId="0" applyNumberFormat="1"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7" fillId="0" borderId="26" xfId="61" applyFont="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4" fillId="0" borderId="26" xfId="61" applyFont="1" applyFill="1" applyBorder="1" applyAlignment="1" applyProtection="1">
      <alignment horizontal="center" vertical="center" wrapText="1"/>
      <protection locked="0"/>
    </xf>
    <xf numFmtId="0" fontId="0" fillId="0" borderId="25" xfId="0" applyBorder="1" applyAlignment="1">
      <alignment vertical="center" wrapText="1"/>
    </xf>
    <xf numFmtId="0" fontId="18" fillId="0" borderId="28"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18"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1" xfId="61" applyFont="1" applyBorder="1" applyAlignment="1" applyProtection="1">
      <alignment horizontal="left" vertical="center" wrapText="1"/>
      <protection/>
    </xf>
    <xf numFmtId="0" fontId="17"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1" xfId="0" applyFont="1" applyBorder="1" applyAlignment="1">
      <alignment vertical="center" wrapText="1"/>
    </xf>
    <xf numFmtId="0" fontId="0" fillId="0" borderId="25" xfId="0" applyBorder="1" applyAlignment="1" applyProtection="1">
      <alignment vertical="center" wrapText="1"/>
      <protection locked="0"/>
    </xf>
    <xf numFmtId="0" fontId="15" fillId="0" borderId="25" xfId="61" applyFont="1" applyBorder="1" applyAlignment="1" applyProtection="1">
      <alignment horizontal="center" vertical="center" wrapText="1"/>
      <protection locked="0"/>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1"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7" fillId="0" borderId="25"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42" xfId="61" applyFont="1" applyBorder="1" applyAlignment="1" applyProtection="1">
      <alignment horizontal="center" vertical="center" wrapText="1"/>
      <protection locked="0"/>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18" fillId="0" borderId="25" xfId="0" applyFont="1" applyBorder="1" applyAlignment="1">
      <alignment horizontal="center" vertical="center" wrapText="1"/>
    </xf>
    <xf numFmtId="0" fontId="118" fillId="0" borderId="25"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1" xfId="61" applyFont="1" applyBorder="1" applyAlignment="1">
      <alignment vertical="center" wrapText="1"/>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horizontal="left" vertical="center" wrapText="1"/>
      <protection locked="0"/>
    </xf>
    <xf numFmtId="0" fontId="15" fillId="35" borderId="11" xfId="61" applyFont="1" applyFill="1" applyBorder="1" applyAlignment="1" applyProtection="1">
      <alignment vertical="center" wrapText="1"/>
      <protection locked="0"/>
    </xf>
    <xf numFmtId="0" fontId="4"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03" fillId="0" borderId="26" xfId="61" applyFont="1" applyBorder="1" applyAlignment="1" applyProtection="1">
      <alignment vertical="center" wrapText="1"/>
      <protection locked="0"/>
    </xf>
    <xf numFmtId="0" fontId="105" fillId="0" borderId="42"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0" fillId="0" borderId="36" xfId="0" applyBorder="1" applyAlignment="1" applyProtection="1">
      <alignment vertical="center"/>
      <protection locked="0"/>
    </xf>
    <xf numFmtId="0" fontId="0" fillId="0" borderId="25" xfId="0" applyBorder="1" applyAlignment="1">
      <alignment horizontal="center" vertical="center"/>
    </xf>
    <xf numFmtId="0" fontId="22" fillId="0" borderId="20" xfId="61" applyNumberFormat="1" applyFont="1" applyFill="1" applyBorder="1" applyAlignment="1" applyProtection="1">
      <alignment horizontal="left"/>
      <protection/>
    </xf>
    <xf numFmtId="0" fontId="124"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5" fillId="0" borderId="25" xfId="61" applyFont="1" applyFill="1" applyBorder="1" applyAlignment="1" applyProtection="1">
      <alignment horizontal="center" vertical="center" wrapText="1"/>
      <protection/>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5" fillId="0" borderId="35" xfId="61" applyFont="1" applyBorder="1" applyAlignment="1" applyProtection="1">
      <alignment vertical="center"/>
      <protection/>
    </xf>
    <xf numFmtId="0" fontId="125" fillId="0" borderId="24" xfId="61" applyFont="1" applyBorder="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1"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1" xfId="0" applyBorder="1" applyAlignment="1">
      <alignment vertical="center"/>
    </xf>
    <xf numFmtId="0" fontId="0" fillId="0" borderId="25" xfId="0" applyBorder="1" applyAlignment="1">
      <alignment vertical="center"/>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1" xfId="61" applyBorder="1" applyAlignment="1">
      <alignment vertical="center"/>
      <protection/>
    </xf>
    <xf numFmtId="0" fontId="115" fillId="0" borderId="27"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0" fillId="0" borderId="27" xfId="0" applyBorder="1" applyAlignment="1">
      <alignment horizontal="center" vertical="center"/>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6"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1" xfId="0" applyFont="1" applyBorder="1" applyAlignment="1">
      <alignment vertical="center" wrapText="1"/>
    </xf>
    <xf numFmtId="0" fontId="110" fillId="6" borderId="42"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2"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1" xfId="0" applyFont="1" applyBorder="1" applyAlignment="1">
      <alignment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1" xfId="0" applyFont="1" applyBorder="1" applyAlignment="1">
      <alignment vertical="center"/>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1"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1" xfId="0" applyFont="1" applyBorder="1" applyAlignment="1">
      <alignment horizontal="lef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1"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1"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1"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23" fillId="6" borderId="27" xfId="0" applyFont="1" applyFill="1" applyBorder="1" applyAlignment="1">
      <alignment horizontal="center" vertical="center"/>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81" fontId="103" fillId="0" borderId="10" xfId="0" applyNumberFormat="1" applyFont="1" applyBorder="1" applyAlignment="1" applyProtection="1">
      <alignment horizontal="center" vertical="center"/>
      <protection locked="0"/>
    </xf>
    <xf numFmtId="181" fontId="0" fillId="0" borderId="36" xfId="0" applyNumberFormat="1" applyFont="1" applyBorder="1" applyAlignment="1" applyProtection="1">
      <alignment horizontal="center" vertical="center"/>
      <protection locked="0"/>
    </xf>
    <xf numFmtId="181" fontId="0" fillId="0" borderId="27" xfId="0" applyNumberFormat="1" applyFont="1" applyBorder="1" applyAlignment="1" applyProtection="1">
      <alignment horizontal="center" vertical="center"/>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10" fillId="6" borderId="10" xfId="0" applyFont="1" applyFill="1" applyBorder="1" applyAlignment="1" applyProtection="1">
      <alignment horizontal="center" vertical="center"/>
      <protection locked="0"/>
    </xf>
    <xf numFmtId="0" fontId="96" fillId="6" borderId="27" xfId="0" applyFont="1" applyFill="1" applyBorder="1" applyAlignment="1">
      <alignment horizontal="center" vertical="center"/>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0" fillId="0" borderId="37" xfId="0" applyBorder="1" applyAlignment="1">
      <alignment vertical="center"/>
    </xf>
    <xf numFmtId="0" fontId="111" fillId="0" borderId="27" xfId="0" applyFont="1" applyFill="1" applyBorder="1" applyAlignment="1" applyProtection="1">
      <alignment horizontal="center" vertical="center" wrapText="1"/>
      <protection locked="0"/>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26" fillId="2" borderId="10" xfId="0" applyFont="1" applyFill="1" applyBorder="1" applyAlignment="1">
      <alignment horizontal="right" vertical="center" wrapText="1"/>
    </xf>
    <xf numFmtId="0" fontId="124" fillId="2" borderId="36" xfId="0" applyFont="1" applyFill="1" applyBorder="1" applyAlignment="1">
      <alignment horizontal="right" vertical="center" wrapText="1"/>
    </xf>
    <xf numFmtId="0" fontId="124"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4" fillId="0" borderId="36" xfId="0" applyFont="1" applyFill="1" applyBorder="1" applyAlignment="1" applyProtection="1">
      <alignment vertical="center" wrapText="1"/>
      <protection locked="0"/>
    </xf>
    <xf numFmtId="0" fontId="124"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126" fillId="0" borderId="36" xfId="0" applyFont="1" applyFill="1" applyBorder="1" applyAlignment="1" applyProtection="1">
      <alignment horizontal="left" vertical="center" wrapText="1"/>
      <protection locked="0"/>
    </xf>
    <xf numFmtId="0" fontId="124"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0" fillId="0" borderId="42" xfId="0" applyBorder="1" applyAlignment="1" applyProtection="1">
      <alignment horizontal="center" vertical="center" wrapText="1"/>
      <protection locked="0"/>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1" xfId="0" applyBorder="1" applyAlignment="1" applyProtection="1">
      <alignment vertical="center"/>
      <protection locked="0"/>
    </xf>
    <xf numFmtId="0" fontId="17" fillId="2" borderId="10" xfId="60" applyFont="1" applyFill="1" applyBorder="1" applyAlignment="1">
      <alignment horizontal="center" vertical="center"/>
      <protection/>
    </xf>
    <xf numFmtId="0" fontId="102" fillId="0" borderId="10" xfId="60" applyFont="1" applyFill="1" applyBorder="1" applyAlignment="1">
      <alignment horizontal="center" vertical="center" wrapText="1"/>
      <protection/>
    </xf>
    <xf numFmtId="0" fontId="110" fillId="1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19050</xdr:rowOff>
    </xdr:from>
    <xdr:ext cx="171450" cy="257175"/>
    <xdr:sp fLocksText="0">
      <xdr:nvSpPr>
        <xdr:cNvPr id="1" name="テキスト ボックス 1"/>
        <xdr:cNvSpPr txBox="1">
          <a:spLocks noChangeArrowheads="1"/>
        </xdr:cNvSpPr>
      </xdr:nvSpPr>
      <xdr:spPr>
        <a:xfrm>
          <a:off x="22650450" y="19050"/>
          <a:ext cx="17145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600575"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514350</xdr:rowOff>
    </xdr:to>
    <xdr:sp>
      <xdr:nvSpPr>
        <xdr:cNvPr id="1" name="直線コネクタ 2"/>
        <xdr:cNvSpPr>
          <a:spLocks/>
        </xdr:cNvSpPr>
      </xdr:nvSpPr>
      <xdr:spPr>
        <a:xfrm flipV="1">
          <a:off x="9791700" y="3752850"/>
          <a:ext cx="6229350" cy="32004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247650</xdr:rowOff>
    </xdr:from>
    <xdr:to>
      <xdr:col>24</xdr:col>
      <xdr:colOff>133350</xdr:colOff>
      <xdr:row>7</xdr:row>
      <xdr:rowOff>400050</xdr:rowOff>
    </xdr:to>
    <xdr:sp>
      <xdr:nvSpPr>
        <xdr:cNvPr id="1" name="正方形/長方形 1"/>
        <xdr:cNvSpPr>
          <a:spLocks/>
        </xdr:cNvSpPr>
      </xdr:nvSpPr>
      <xdr:spPr>
        <a:xfrm>
          <a:off x="19773900" y="876300"/>
          <a:ext cx="5295900"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247650</xdr:rowOff>
    </xdr:from>
    <xdr:to>
      <xdr:col>24</xdr:col>
      <xdr:colOff>133350</xdr:colOff>
      <xdr:row>8</xdr:row>
      <xdr:rowOff>419100</xdr:rowOff>
    </xdr:to>
    <xdr:sp>
      <xdr:nvSpPr>
        <xdr:cNvPr id="1" name="正方形/長方形 1"/>
        <xdr:cNvSpPr>
          <a:spLocks/>
        </xdr:cNvSpPr>
      </xdr:nvSpPr>
      <xdr:spPr>
        <a:xfrm>
          <a:off x="19592925" y="876300"/>
          <a:ext cx="5295900" cy="35909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276225</xdr:rowOff>
    </xdr:from>
    <xdr:to>
      <xdr:col>33</xdr:col>
      <xdr:colOff>381000</xdr:colOff>
      <xdr:row>20</xdr:row>
      <xdr:rowOff>257175</xdr:rowOff>
    </xdr:to>
    <xdr:sp>
      <xdr:nvSpPr>
        <xdr:cNvPr id="1" name="テキスト ボックス 1"/>
        <xdr:cNvSpPr txBox="1">
          <a:spLocks noChangeArrowheads="1"/>
        </xdr:cNvSpPr>
      </xdr:nvSpPr>
      <xdr:spPr>
        <a:xfrm>
          <a:off x="21393150" y="3771900"/>
          <a:ext cx="8648700" cy="4781550"/>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1</xdr:row>
      <xdr:rowOff>0</xdr:rowOff>
    </xdr:from>
    <xdr:to>
      <xdr:col>33</xdr:col>
      <xdr:colOff>361950</xdr:colOff>
      <xdr:row>7</xdr:row>
      <xdr:rowOff>85725</xdr:rowOff>
    </xdr:to>
    <xdr:sp>
      <xdr:nvSpPr>
        <xdr:cNvPr id="2" name="正方形/長方形 2"/>
        <xdr:cNvSpPr>
          <a:spLocks/>
        </xdr:cNvSpPr>
      </xdr:nvSpPr>
      <xdr:spPr>
        <a:xfrm>
          <a:off x="21393150" y="628650"/>
          <a:ext cx="8629650" cy="29527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381000</xdr:colOff>
      <xdr:row>13</xdr:row>
      <xdr:rowOff>95250</xdr:rowOff>
    </xdr:from>
    <xdr:to>
      <xdr:col>25</xdr:col>
      <xdr:colOff>304800</xdr:colOff>
      <xdr:row>19</xdr:row>
      <xdr:rowOff>0</xdr:rowOff>
    </xdr:to>
    <xdr:sp macro="[0]!研究責任医師">
      <xdr:nvSpPr>
        <xdr:cNvPr id="3" name="ホームベース 3"/>
        <xdr:cNvSpPr>
          <a:spLocks/>
        </xdr:cNvSpPr>
      </xdr:nvSpPr>
      <xdr:spPr>
        <a:xfrm>
          <a:off x="21774150"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400050</xdr:colOff>
      <xdr:row>38</xdr:row>
      <xdr:rowOff>323850</xdr:rowOff>
    </xdr:to>
    <xdr:sp>
      <xdr:nvSpPr>
        <xdr:cNvPr id="4" name="正方形/長方形 4"/>
        <xdr:cNvSpPr>
          <a:spLocks/>
        </xdr:cNvSpPr>
      </xdr:nvSpPr>
      <xdr:spPr>
        <a:xfrm>
          <a:off x="21431250" y="8639175"/>
          <a:ext cx="8629650"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590550</xdr:colOff>
      <xdr:row>27</xdr:row>
      <xdr:rowOff>133350</xdr:rowOff>
    </xdr:from>
    <xdr:to>
      <xdr:col>25</xdr:col>
      <xdr:colOff>180975</xdr:colOff>
      <xdr:row>27</xdr:row>
      <xdr:rowOff>342900</xdr:rowOff>
    </xdr:to>
    <xdr:sp>
      <xdr:nvSpPr>
        <xdr:cNvPr id="7" name="円/楕円 7"/>
        <xdr:cNvSpPr>
          <a:spLocks/>
        </xdr:cNvSpPr>
      </xdr:nvSpPr>
      <xdr:spPr>
        <a:xfrm>
          <a:off x="24936450" y="11010900"/>
          <a:ext cx="180975"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485775</xdr:colOff>
      <xdr:row>33</xdr:row>
      <xdr:rowOff>781050</xdr:rowOff>
    </xdr:to>
    <xdr:sp>
      <xdr:nvSpPr>
        <xdr:cNvPr id="1" name="正方形/長方形 73"/>
        <xdr:cNvSpPr>
          <a:spLocks/>
        </xdr:cNvSpPr>
      </xdr:nvSpPr>
      <xdr:spPr>
        <a:xfrm>
          <a:off x="20345400" y="11315700"/>
          <a:ext cx="8724900"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276225</xdr:rowOff>
    </xdr:from>
    <xdr:to>
      <xdr:col>33</xdr:col>
      <xdr:colOff>381000</xdr:colOff>
      <xdr:row>25</xdr:row>
      <xdr:rowOff>66675</xdr:rowOff>
    </xdr:to>
    <xdr:sp>
      <xdr:nvSpPr>
        <xdr:cNvPr id="2" name="テキスト ボックス 1"/>
        <xdr:cNvSpPr txBox="1">
          <a:spLocks noChangeArrowheads="1"/>
        </xdr:cNvSpPr>
      </xdr:nvSpPr>
      <xdr:spPr>
        <a:xfrm>
          <a:off x="20316825" y="3771900"/>
          <a:ext cx="8648700" cy="6648450"/>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1</xdr:row>
      <xdr:rowOff>0</xdr:rowOff>
    </xdr:from>
    <xdr:to>
      <xdr:col>33</xdr:col>
      <xdr:colOff>361950</xdr:colOff>
      <xdr:row>7</xdr:row>
      <xdr:rowOff>85725</xdr:rowOff>
    </xdr:to>
    <xdr:sp>
      <xdr:nvSpPr>
        <xdr:cNvPr id="3" name="正方形/長方形 2"/>
        <xdr:cNvSpPr>
          <a:spLocks/>
        </xdr:cNvSpPr>
      </xdr:nvSpPr>
      <xdr:spPr>
        <a:xfrm>
          <a:off x="20316825" y="628650"/>
          <a:ext cx="8629650" cy="29527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247650</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96950"/>
          <a:ext cx="904875" cy="419100"/>
        </a:xfrm>
        <a:prstGeom prst="rect">
          <a:avLst/>
        </a:prstGeom>
        <a:noFill/>
        <a:ln w="9525" cmpd="sng">
          <a:noFill/>
        </a:ln>
      </xdr:spPr>
    </xdr:pic>
    <xdr:clientData/>
  </xdr:twoCellAnchor>
  <xdr:twoCellAnchor>
    <xdr:from>
      <xdr:col>25</xdr:col>
      <xdr:colOff>104775</xdr:colOff>
      <xdr:row>30</xdr:row>
      <xdr:rowOff>209550</xdr:rowOff>
    </xdr:from>
    <xdr:to>
      <xdr:col>25</xdr:col>
      <xdr:colOff>295275</xdr:colOff>
      <xdr:row>30</xdr:row>
      <xdr:rowOff>400050</xdr:rowOff>
    </xdr:to>
    <xdr:sp>
      <xdr:nvSpPr>
        <xdr:cNvPr id="6" name="円/楕円 7"/>
        <xdr:cNvSpPr>
          <a:spLocks/>
        </xdr:cNvSpPr>
      </xdr:nvSpPr>
      <xdr:spPr>
        <a:xfrm>
          <a:off x="23964900" y="13658850"/>
          <a:ext cx="180975" cy="19050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247650</xdr:rowOff>
    </xdr:to>
    <xdr:pic>
      <xdr:nvPicPr>
        <xdr:cNvPr id="7" name="図 8"/>
        <xdr:cNvPicPr preferRelativeResize="1">
          <a:picLocks noChangeAspect="1"/>
        </xdr:cNvPicPr>
      </xdr:nvPicPr>
      <xdr:blipFill>
        <a:blip r:embed="rId3"/>
        <a:stretch>
          <a:fillRect/>
        </a:stretch>
      </xdr:blipFill>
      <xdr:spPr>
        <a:xfrm>
          <a:off x="26870025" y="16192500"/>
          <a:ext cx="1552575" cy="121920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21</xdr:col>
      <xdr:colOff>152400</xdr:colOff>
      <xdr:row>14</xdr:row>
      <xdr:rowOff>161925</xdr:rowOff>
    </xdr:from>
    <xdr:to>
      <xdr:col>26</xdr:col>
      <xdr:colOff>352425</xdr:colOff>
      <xdr:row>19</xdr:row>
      <xdr:rowOff>19050</xdr:rowOff>
    </xdr:to>
    <xdr:sp macro="[0]!研究分担医師">
      <xdr:nvSpPr>
        <xdr:cNvPr id="24" name="ホームベース 74"/>
        <xdr:cNvSpPr>
          <a:spLocks/>
        </xdr:cNvSpPr>
      </xdr:nvSpPr>
      <xdr:spPr>
        <a:xfrm>
          <a:off x="21650325" y="6543675"/>
          <a:ext cx="3152775"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xdr:row>
      <xdr:rowOff>0</xdr:rowOff>
    </xdr:from>
    <xdr:ext cx="180975" cy="266700"/>
    <xdr:sp fLocksText="0">
      <xdr:nvSpPr>
        <xdr:cNvPr id="1" name="テキスト ボックス 1"/>
        <xdr:cNvSpPr txBox="1">
          <a:spLocks noChangeArrowheads="1"/>
        </xdr:cNvSpPr>
      </xdr:nvSpPr>
      <xdr:spPr>
        <a:xfrm>
          <a:off x="24012525" y="2476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447675</xdr:colOff>
      <xdr:row>1</xdr:row>
      <xdr:rowOff>247650</xdr:rowOff>
    </xdr:from>
    <xdr:to>
      <xdr:col>18</xdr:col>
      <xdr:colOff>819150</xdr:colOff>
      <xdr:row>8</xdr:row>
      <xdr:rowOff>76200</xdr:rowOff>
    </xdr:to>
    <xdr:sp>
      <xdr:nvSpPr>
        <xdr:cNvPr id="2" name="正方形/長方形 2"/>
        <xdr:cNvSpPr>
          <a:spLocks/>
        </xdr:cNvSpPr>
      </xdr:nvSpPr>
      <xdr:spPr>
        <a:xfrm>
          <a:off x="24460200" y="495300"/>
          <a:ext cx="7734300" cy="27622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75" zoomScaleNormal="75" zoomScaleSheetLayoutView="75" zoomScalePageLayoutView="70" workbookViewId="0" topLeftCell="B1">
      <selection activeCell="F3" sqref="F3"/>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9" t="s">
        <v>0</v>
      </c>
      <c r="B2" s="279"/>
      <c r="C2" s="279"/>
      <c r="D2" s="279"/>
      <c r="E2" s="279"/>
      <c r="F2" s="279"/>
      <c r="G2" s="279"/>
    </row>
    <row r="4" spans="1:7" ht="31.5" customHeight="1">
      <c r="A4" s="280"/>
      <c r="B4" s="280"/>
      <c r="C4" s="280"/>
      <c r="D4" s="280"/>
      <c r="E4" s="280"/>
      <c r="F4" s="280"/>
      <c r="G4" s="280"/>
    </row>
    <row r="5" spans="1:7" s="4" customFormat="1" ht="22.5" customHeight="1">
      <c r="A5" s="5"/>
      <c r="B5" s="6"/>
      <c r="C5" s="6"/>
      <c r="D5" s="6"/>
      <c r="E5" s="7" t="s">
        <v>1</v>
      </c>
      <c r="F5" s="281"/>
      <c r="G5" s="282"/>
    </row>
    <row r="6" spans="1:7" s="4" customFormat="1" ht="24.75" customHeight="1">
      <c r="A6" s="5"/>
      <c r="B6" s="6"/>
      <c r="C6" s="6"/>
      <c r="D6" s="6"/>
      <c r="E6" s="8" t="s">
        <v>2</v>
      </c>
      <c r="F6" s="271"/>
      <c r="G6" s="272"/>
    </row>
    <row r="7" spans="1:7" s="4" customFormat="1" ht="24.75" customHeight="1">
      <c r="A7" s="5"/>
      <c r="B7" s="6"/>
      <c r="C7" s="6"/>
      <c r="D7" s="6"/>
      <c r="E7" s="8" t="s">
        <v>3</v>
      </c>
      <c r="F7" s="271"/>
      <c r="G7" s="272"/>
    </row>
    <row r="8" spans="1:7" s="4" customFormat="1" ht="22.5" customHeight="1">
      <c r="A8" s="5"/>
      <c r="B8" s="5"/>
      <c r="C8" s="5"/>
      <c r="D8" s="5"/>
      <c r="E8" s="8" t="s">
        <v>4</v>
      </c>
      <c r="F8" s="271"/>
      <c r="G8" s="272"/>
    </row>
    <row r="9" spans="1:7" s="4" customFormat="1" ht="22.5" customHeight="1">
      <c r="A9" s="5"/>
      <c r="B9" s="5"/>
      <c r="C9" s="5"/>
      <c r="D9" s="5"/>
      <c r="E9" s="8" t="s">
        <v>5</v>
      </c>
      <c r="F9" s="283"/>
      <c r="G9" s="284"/>
    </row>
    <row r="10" spans="1:7" s="4" customFormat="1" ht="47.25" customHeight="1">
      <c r="A10" s="206" t="s">
        <v>153</v>
      </c>
      <c r="B10" s="285"/>
      <c r="C10" s="286"/>
      <c r="D10" s="286"/>
      <c r="E10" s="5"/>
      <c r="F10" s="5"/>
      <c r="G10" s="9"/>
    </row>
    <row r="12" spans="1:8" ht="409.5" customHeight="1">
      <c r="A12" s="264" t="s">
        <v>6</v>
      </c>
      <c r="B12" s="274" t="s">
        <v>231</v>
      </c>
      <c r="C12" s="275"/>
      <c r="D12" s="275"/>
      <c r="E12" s="275"/>
      <c r="F12" s="275"/>
      <c r="G12" s="275"/>
      <c r="H12" s="10"/>
    </row>
    <row r="13" spans="1:8" ht="50.25" customHeight="1">
      <c r="A13" s="264" t="s">
        <v>7</v>
      </c>
      <c r="B13" s="274" t="s">
        <v>232</v>
      </c>
      <c r="C13" s="275"/>
      <c r="D13" s="275"/>
      <c r="E13" s="275"/>
      <c r="F13" s="275"/>
      <c r="G13" s="275"/>
      <c r="H13" s="10"/>
    </row>
    <row r="14" spans="1:8" ht="136.5" customHeight="1">
      <c r="A14" s="264" t="s">
        <v>8</v>
      </c>
      <c r="B14" s="277" t="s">
        <v>233</v>
      </c>
      <c r="C14" s="278"/>
      <c r="D14" s="278"/>
      <c r="E14" s="278"/>
      <c r="F14" s="278"/>
      <c r="G14" s="278"/>
      <c r="H14" s="10"/>
    </row>
    <row r="15" spans="1:8" ht="174.75" customHeight="1">
      <c r="A15" s="264" t="s">
        <v>9</v>
      </c>
      <c r="B15" s="274" t="s">
        <v>234</v>
      </c>
      <c r="C15" s="275"/>
      <c r="D15" s="275"/>
      <c r="E15" s="275"/>
      <c r="F15" s="275"/>
      <c r="G15" s="275"/>
      <c r="H15" s="10"/>
    </row>
    <row r="16" spans="1:8" ht="50.25" customHeight="1">
      <c r="A16" s="264" t="s">
        <v>10</v>
      </c>
      <c r="B16" s="274" t="s">
        <v>235</v>
      </c>
      <c r="C16" s="275"/>
      <c r="D16" s="275"/>
      <c r="E16" s="275"/>
      <c r="F16" s="275"/>
      <c r="G16" s="275"/>
      <c r="H16" s="10"/>
    </row>
    <row r="17" spans="1:7" s="11" customFormat="1" ht="50.25" customHeight="1">
      <c r="A17" s="264" t="s">
        <v>11</v>
      </c>
      <c r="B17" s="274" t="s">
        <v>236</v>
      </c>
      <c r="C17" s="275"/>
      <c r="D17" s="275"/>
      <c r="E17" s="275"/>
      <c r="F17" s="275"/>
      <c r="G17" s="275"/>
    </row>
    <row r="18" spans="1:8" ht="50.25" customHeight="1">
      <c r="A18" s="264" t="s">
        <v>12</v>
      </c>
      <c r="B18" s="275" t="s">
        <v>237</v>
      </c>
      <c r="C18" s="275"/>
      <c r="D18" s="275"/>
      <c r="E18" s="275"/>
      <c r="F18" s="275"/>
      <c r="G18" s="275"/>
      <c r="H18" s="10"/>
    </row>
    <row r="19" spans="1:8" ht="75" customHeight="1">
      <c r="A19" s="264" t="s">
        <v>13</v>
      </c>
      <c r="B19" s="274" t="s">
        <v>238</v>
      </c>
      <c r="C19" s="275"/>
      <c r="D19" s="275"/>
      <c r="E19" s="275"/>
      <c r="F19" s="275"/>
      <c r="G19" s="275"/>
      <c r="H19" s="10"/>
    </row>
    <row r="20" spans="1:8" ht="19.5">
      <c r="A20" s="12"/>
      <c r="B20" s="13"/>
      <c r="C20" s="13"/>
      <c r="D20" s="13"/>
      <c r="E20" s="276"/>
      <c r="F20" s="276"/>
      <c r="G20" s="276"/>
      <c r="H20" s="10"/>
    </row>
    <row r="21" spans="1:8" ht="57" customHeight="1">
      <c r="A21" s="12"/>
      <c r="B21" s="273"/>
      <c r="C21" s="273"/>
      <c r="D21" s="273"/>
      <c r="E21" s="273"/>
      <c r="F21" s="273"/>
      <c r="G21" s="273"/>
      <c r="H21" s="14"/>
    </row>
  </sheetData>
  <sheetProtection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9" scale="42"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I3" sqref="I3:J3"/>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322" t="s">
        <v>14</v>
      </c>
      <c r="D1" s="322"/>
      <c r="E1" s="322"/>
      <c r="F1" s="322"/>
      <c r="G1" s="322"/>
      <c r="H1" s="322"/>
      <c r="I1" s="322"/>
      <c r="J1" s="46" t="s">
        <v>240</v>
      </c>
    </row>
    <row r="3" spans="3:10" ht="36.75" customHeight="1">
      <c r="C3" s="287" t="s">
        <v>154</v>
      </c>
      <c r="D3" s="289">
        <f>IF('様式A'!B10="","",'様式A'!B10)</f>
      </c>
      <c r="E3" s="290"/>
      <c r="F3" s="290"/>
      <c r="G3" s="16"/>
      <c r="H3" s="17" t="s">
        <v>15</v>
      </c>
      <c r="I3" s="323"/>
      <c r="J3" s="324"/>
    </row>
    <row r="4" spans="3:10" ht="36.75" customHeight="1">
      <c r="C4" s="288"/>
      <c r="D4" s="291"/>
      <c r="E4" s="291"/>
      <c r="F4" s="291"/>
      <c r="G4" s="16"/>
      <c r="H4" s="17" t="s">
        <v>16</v>
      </c>
      <c r="I4" s="325">
        <f>IF('様式A'!F6="","",'様式A'!F6)</f>
      </c>
      <c r="J4" s="326"/>
    </row>
    <row r="5" spans="3:10" ht="36.75" customHeight="1">
      <c r="C5" s="18" t="s">
        <v>17</v>
      </c>
      <c r="D5" s="19"/>
      <c r="E5" s="19"/>
      <c r="F5" s="19"/>
      <c r="G5" s="19"/>
      <c r="H5" s="17" t="s">
        <v>18</v>
      </c>
      <c r="I5" s="327">
        <f>IF('様式A'!F7="","",'様式A'!F7)</f>
      </c>
      <c r="J5" s="300"/>
    </row>
    <row r="6" spans="3:10" ht="36.75" customHeight="1">
      <c r="C6" s="292"/>
      <c r="D6" s="293"/>
      <c r="E6" s="293"/>
      <c r="F6" s="294"/>
      <c r="G6" s="19"/>
      <c r="H6" s="17" t="s">
        <v>19</v>
      </c>
      <c r="I6" s="327">
        <f>IF('様式A'!F8="","",'様式A'!F8)</f>
      </c>
      <c r="J6" s="300"/>
    </row>
    <row r="7" spans="3:10" ht="36.75" customHeight="1">
      <c r="C7" s="295"/>
      <c r="D7" s="296"/>
      <c r="E7" s="296"/>
      <c r="F7" s="297"/>
      <c r="G7" s="20"/>
      <c r="H7" s="207"/>
      <c r="I7" s="301"/>
      <c r="J7" s="302"/>
    </row>
    <row r="9" spans="1:10" ht="45">
      <c r="A9" s="201" t="s">
        <v>141</v>
      </c>
      <c r="C9" s="298" t="s">
        <v>20</v>
      </c>
      <c r="D9" s="300"/>
      <c r="E9" s="21" t="s">
        <v>23</v>
      </c>
      <c r="F9" s="21" t="s">
        <v>24</v>
      </c>
      <c r="G9" s="298" t="s">
        <v>21</v>
      </c>
      <c r="H9" s="299"/>
      <c r="I9" s="298" t="s">
        <v>22</v>
      </c>
      <c r="J9" s="300"/>
    </row>
    <row r="10" spans="3:10" ht="53.25" customHeight="1">
      <c r="C10" s="306" t="s">
        <v>157</v>
      </c>
      <c r="D10" s="307"/>
      <c r="E10" s="308"/>
      <c r="F10" s="238"/>
      <c r="G10" s="310" t="s">
        <v>25</v>
      </c>
      <c r="H10" s="238"/>
      <c r="I10" s="239"/>
      <c r="J10" s="240"/>
    </row>
    <row r="11" spans="3:10" ht="53.25" customHeight="1">
      <c r="C11" s="307"/>
      <c r="D11" s="307"/>
      <c r="E11" s="309"/>
      <c r="F11" s="238"/>
      <c r="G11" s="311"/>
      <c r="H11" s="238"/>
      <c r="I11" s="241"/>
      <c r="J11" s="242"/>
    </row>
    <row r="12" spans="3:10" ht="53.25" customHeight="1">
      <c r="C12" s="307"/>
      <c r="D12" s="307"/>
      <c r="E12" s="309"/>
      <c r="F12" s="238"/>
      <c r="G12" s="311"/>
      <c r="H12" s="238"/>
      <c r="I12" s="241"/>
      <c r="J12" s="242"/>
    </row>
    <row r="13" spans="3:10" ht="53.25" customHeight="1">
      <c r="C13" s="307"/>
      <c r="D13" s="307"/>
      <c r="E13" s="309"/>
      <c r="F13" s="238"/>
      <c r="G13" s="311"/>
      <c r="H13" s="238"/>
      <c r="I13" s="241"/>
      <c r="J13" s="242"/>
    </row>
    <row r="14" spans="3:10" ht="53.25" customHeight="1">
      <c r="C14" s="307"/>
      <c r="D14" s="307"/>
      <c r="E14" s="309"/>
      <c r="F14" s="238"/>
      <c r="G14" s="311"/>
      <c r="H14" s="238"/>
      <c r="I14" s="243"/>
      <c r="J14" s="242"/>
    </row>
    <row r="15" spans="1:10" ht="58.5" customHeight="1">
      <c r="A15" s="330">
        <f>IF(F15="",0,1)</f>
        <v>0</v>
      </c>
      <c r="C15" s="306" t="s">
        <v>26</v>
      </c>
      <c r="D15" s="307"/>
      <c r="E15" s="308"/>
      <c r="F15" s="308"/>
      <c r="G15" s="125" t="s">
        <v>214</v>
      </c>
      <c r="H15" s="22"/>
      <c r="I15" s="313">
        <f>IF(J15="","",VLOOKUP(J15,'使用不可_選択肢'!$A$3:$B$8,2,FALSE))</f>
      </c>
      <c r="J15" s="303">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330"/>
      <c r="C16" s="307"/>
      <c r="D16" s="307"/>
      <c r="E16" s="309"/>
      <c r="F16" s="312"/>
      <c r="G16" s="125" t="s">
        <v>215</v>
      </c>
      <c r="H16" s="22"/>
      <c r="I16" s="314"/>
      <c r="J16" s="304"/>
    </row>
    <row r="17" spans="1:10" ht="58.5" customHeight="1">
      <c r="A17" s="331"/>
      <c r="C17" s="307"/>
      <c r="D17" s="307"/>
      <c r="E17" s="309"/>
      <c r="F17" s="312"/>
      <c r="G17" s="125" t="s">
        <v>27</v>
      </c>
      <c r="H17" s="23"/>
      <c r="I17" s="314"/>
      <c r="J17" s="304"/>
    </row>
    <row r="18" spans="1:10" ht="88.5" customHeight="1">
      <c r="A18" s="331"/>
      <c r="C18" s="307"/>
      <c r="D18" s="307"/>
      <c r="E18" s="309"/>
      <c r="F18" s="312"/>
      <c r="G18" s="125" t="s">
        <v>28</v>
      </c>
      <c r="H18" s="22"/>
      <c r="I18" s="314"/>
      <c r="J18" s="305"/>
    </row>
    <row r="19" spans="1:10" ht="58.5" customHeight="1">
      <c r="A19" s="330">
        <f>IF(F19="",A15,IF(ISNA(VLOOKUP($F19,$F$15:$GI18,4,FALSE)),1,0)+A15)</f>
        <v>0</v>
      </c>
      <c r="C19" s="307"/>
      <c r="D19" s="307"/>
      <c r="E19" s="309"/>
      <c r="F19" s="308"/>
      <c r="G19" s="125" t="s">
        <v>214</v>
      </c>
      <c r="H19" s="22"/>
      <c r="I19" s="313">
        <f>IF(J19="","",VLOOKUP(J19,'使用不可_選択肢'!$A$3:$B$8,2,FALSE))</f>
      </c>
      <c r="J19" s="303">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330"/>
      <c r="C20" s="307"/>
      <c r="D20" s="307"/>
      <c r="E20" s="309"/>
      <c r="F20" s="312"/>
      <c r="G20" s="125" t="s">
        <v>215</v>
      </c>
      <c r="H20" s="22"/>
      <c r="I20" s="314"/>
      <c r="J20" s="304"/>
    </row>
    <row r="21" spans="1:10" ht="58.5" customHeight="1">
      <c r="A21" s="331"/>
      <c r="C21" s="307"/>
      <c r="D21" s="307"/>
      <c r="E21" s="309"/>
      <c r="F21" s="312"/>
      <c r="G21" s="125" t="s">
        <v>27</v>
      </c>
      <c r="H21" s="23"/>
      <c r="I21" s="314"/>
      <c r="J21" s="304"/>
    </row>
    <row r="22" spans="1:10" ht="88.5" customHeight="1">
      <c r="A22" s="331"/>
      <c r="C22" s="307"/>
      <c r="D22" s="307"/>
      <c r="E22" s="309"/>
      <c r="F22" s="312"/>
      <c r="G22" s="125" t="s">
        <v>28</v>
      </c>
      <c r="H22" s="22"/>
      <c r="I22" s="314"/>
      <c r="J22" s="305"/>
    </row>
    <row r="23" spans="1:10" ht="58.5" customHeight="1">
      <c r="A23" s="330">
        <f>IF(F23="",A19,IF(ISNA(VLOOKUP($F23,$F$15:$I22,4,FALSE)),1,0)+A19)</f>
        <v>0</v>
      </c>
      <c r="C23" s="307"/>
      <c r="D23" s="307"/>
      <c r="E23" s="309"/>
      <c r="F23" s="308"/>
      <c r="G23" s="125" t="s">
        <v>214</v>
      </c>
      <c r="H23" s="22"/>
      <c r="I23" s="313">
        <f>IF(J23="","",VLOOKUP(J23,'使用不可_選択肢'!$A$3:$B$8,2,FALSE))</f>
      </c>
      <c r="J23" s="303">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330"/>
      <c r="C24" s="307"/>
      <c r="D24" s="307"/>
      <c r="E24" s="309"/>
      <c r="F24" s="312"/>
      <c r="G24" s="125" t="s">
        <v>215</v>
      </c>
      <c r="H24" s="22"/>
      <c r="I24" s="314"/>
      <c r="J24" s="304"/>
    </row>
    <row r="25" spans="1:10" ht="58.5" customHeight="1">
      <c r="A25" s="331"/>
      <c r="C25" s="307"/>
      <c r="D25" s="307"/>
      <c r="E25" s="309"/>
      <c r="F25" s="312"/>
      <c r="G25" s="125" t="s">
        <v>27</v>
      </c>
      <c r="H25" s="23"/>
      <c r="I25" s="314"/>
      <c r="J25" s="304"/>
    </row>
    <row r="26" spans="1:10" ht="88.5" customHeight="1">
      <c r="A26" s="331"/>
      <c r="C26" s="307"/>
      <c r="D26" s="307"/>
      <c r="E26" s="309"/>
      <c r="F26" s="312"/>
      <c r="G26" s="125" t="s">
        <v>28</v>
      </c>
      <c r="H26" s="22"/>
      <c r="I26" s="314"/>
      <c r="J26" s="305"/>
    </row>
    <row r="27" spans="1:10" ht="66" customHeight="1">
      <c r="A27" s="15">
        <f>IF(F27="",A23,IF(ISNA(VLOOKUP($F27,$F$15:$I26,4,FALSE)),1,0)+A23)</f>
        <v>0</v>
      </c>
      <c r="C27" s="306" t="s">
        <v>30</v>
      </c>
      <c r="D27" s="307"/>
      <c r="E27" s="308"/>
      <c r="F27" s="238"/>
      <c r="G27" s="125" t="s">
        <v>29</v>
      </c>
      <c r="H27" s="238"/>
      <c r="I27" s="237">
        <f>IF(J27="","",VLOOKUP(J27,基準選択肢B,2,FALSE))</f>
      </c>
      <c r="J27" s="236">
        <f>IF(F27="","","基準1")</f>
      </c>
    </row>
    <row r="28" spans="1:10" ht="66" customHeight="1">
      <c r="A28" s="15">
        <f>IF(F28="",A27,IF(ISNA(VLOOKUP($F28,$F$15:$I27,4,FALSE)),1,0)+A27)</f>
        <v>0</v>
      </c>
      <c r="C28" s="307"/>
      <c r="D28" s="307"/>
      <c r="E28" s="309"/>
      <c r="F28" s="238"/>
      <c r="G28" s="125" t="s">
        <v>29</v>
      </c>
      <c r="H28" s="238"/>
      <c r="I28" s="237">
        <f>IF(J28="","",VLOOKUP(J28,基準選択肢B,2,FALSE))</f>
      </c>
      <c r="J28" s="236">
        <f>IF(F28="","","基準1")</f>
      </c>
    </row>
    <row r="29" spans="1:10" ht="66" customHeight="1">
      <c r="A29" s="15">
        <f>IF(F29="",A28,IF(ISNA(VLOOKUP($F29,$F$15:$I28,4,FALSE)),1,0)+A28)</f>
        <v>0</v>
      </c>
      <c r="C29" s="307"/>
      <c r="D29" s="307"/>
      <c r="E29" s="309"/>
      <c r="F29" s="238"/>
      <c r="G29" s="125" t="s">
        <v>29</v>
      </c>
      <c r="H29" s="238"/>
      <c r="I29" s="237">
        <f>IF(J29="","",VLOOKUP(J29,基準選択肢B,2,FALSE))</f>
      </c>
      <c r="J29" s="236">
        <f>IF(F29="","","基準1")</f>
      </c>
    </row>
    <row r="30" spans="1:10" ht="43.5" customHeight="1">
      <c r="A30" s="328">
        <f>IF(F30="",A29,IF(ISNA(VLOOKUP($F30,$F$15:$I29,4,FALSE)),1,0)+A29)</f>
        <v>0</v>
      </c>
      <c r="C30" s="317" t="s">
        <v>155</v>
      </c>
      <c r="D30" s="318"/>
      <c r="E30" s="308"/>
      <c r="F30" s="308"/>
      <c r="G30" s="125" t="s">
        <v>31</v>
      </c>
      <c r="H30" s="238"/>
      <c r="I30" s="313">
        <f>IF(J30="","",VLOOKUP(J30,'使用不可_選択肢'!$A$3:$B$8,2,FALSE))</f>
      </c>
      <c r="J30" s="315">
        <f>IF(F30="","","基準1")</f>
      </c>
    </row>
    <row r="31" spans="1:10" ht="43.5" customHeight="1">
      <c r="A31" s="329"/>
      <c r="C31" s="318"/>
      <c r="D31" s="318"/>
      <c r="E31" s="309"/>
      <c r="F31" s="309"/>
      <c r="G31" s="125" t="s">
        <v>216</v>
      </c>
      <c r="H31" s="238"/>
      <c r="I31" s="314"/>
      <c r="J31" s="316"/>
    </row>
    <row r="32" spans="1:10" ht="43.5" customHeight="1">
      <c r="A32" s="328">
        <f>IF(F32="",A30,IF(ISNA(VLOOKUP($F32,$F$15:$I31,4,FALSE)),1,0)+A30)</f>
        <v>0</v>
      </c>
      <c r="C32" s="318"/>
      <c r="D32" s="318"/>
      <c r="E32" s="309"/>
      <c r="F32" s="308"/>
      <c r="G32" s="125" t="s">
        <v>31</v>
      </c>
      <c r="H32" s="238"/>
      <c r="I32" s="313">
        <f>IF(J32="","",VLOOKUP(J32,'使用不可_選択肢'!$A$3:$B$8,2,FALSE))</f>
      </c>
      <c r="J32" s="315">
        <f>IF(F32="","","基準1")</f>
      </c>
    </row>
    <row r="33" spans="1:10" ht="43.5" customHeight="1">
      <c r="A33" s="329"/>
      <c r="C33" s="318"/>
      <c r="D33" s="318"/>
      <c r="E33" s="309"/>
      <c r="F33" s="309"/>
      <c r="G33" s="125" t="s">
        <v>216</v>
      </c>
      <c r="H33" s="238"/>
      <c r="I33" s="314"/>
      <c r="J33" s="316"/>
    </row>
    <row r="34" spans="1:10" ht="43.5" customHeight="1">
      <c r="A34" s="328">
        <f>IF(F34="",A32,IF(ISNA(VLOOKUP($F34,$F$15:$I33,4,FALSE)),1,0)+A32)</f>
        <v>0</v>
      </c>
      <c r="C34" s="318"/>
      <c r="D34" s="318"/>
      <c r="E34" s="309"/>
      <c r="F34" s="308"/>
      <c r="G34" s="125" t="s">
        <v>31</v>
      </c>
      <c r="H34" s="238"/>
      <c r="I34" s="313">
        <f>IF(J34="","",VLOOKUP(J34,'使用不可_選択肢'!$A$3:$B$8,2,FALSE))</f>
      </c>
      <c r="J34" s="315">
        <f>IF(F34="","","基準1")</f>
      </c>
    </row>
    <row r="35" spans="1:10" ht="43.5" customHeight="1">
      <c r="A35" s="329"/>
      <c r="C35" s="318"/>
      <c r="D35" s="318"/>
      <c r="E35" s="309"/>
      <c r="F35" s="309"/>
      <c r="G35" s="125" t="s">
        <v>216</v>
      </c>
      <c r="H35" s="238"/>
      <c r="I35" s="314"/>
      <c r="J35" s="316"/>
    </row>
    <row r="36" spans="1:10" ht="51" customHeight="1">
      <c r="A36" s="328">
        <f>IF(F36="",A34,IF(ISNA(VLOOKUP($F36,$F$15:$I35,4,FALSE)),1,0)+A34)</f>
        <v>0</v>
      </c>
      <c r="C36" s="317" t="s">
        <v>213</v>
      </c>
      <c r="D36" s="318"/>
      <c r="E36" s="308"/>
      <c r="F36" s="308"/>
      <c r="G36" s="125" t="s">
        <v>217</v>
      </c>
      <c r="H36" s="238"/>
      <c r="I36" s="319">
        <f>IF(J36="","",VLOOKUP(J36,'使用不可_選択肢'!$A$3:$B$8,2,FALSE))</f>
      </c>
      <c r="J36" s="303">
        <f>IF(F36="","",IF(H37="データ管理又は統計・解析のみ関与あり","基準1と8",IF(H37="無し","基準1と8",IF(H37="データ管理又は統計・解析以外に関与あり","基準8を満たさない",""))))</f>
      </c>
    </row>
    <row r="37" spans="1:10" ht="86.25" customHeight="1">
      <c r="A37" s="329"/>
      <c r="C37" s="318"/>
      <c r="D37" s="318"/>
      <c r="E37" s="309"/>
      <c r="F37" s="309"/>
      <c r="G37" s="125" t="s">
        <v>218</v>
      </c>
      <c r="H37" s="238"/>
      <c r="I37" s="320"/>
      <c r="J37" s="321"/>
    </row>
    <row r="38" spans="1:10" ht="51" customHeight="1">
      <c r="A38" s="328">
        <f>IF(F38="",A36,IF(ISNA(VLOOKUP($F38,$F$15:$I37,4,FALSE)),1,0)+A36)</f>
        <v>0</v>
      </c>
      <c r="C38" s="318"/>
      <c r="D38" s="318"/>
      <c r="E38" s="309"/>
      <c r="F38" s="308"/>
      <c r="G38" s="125" t="s">
        <v>217</v>
      </c>
      <c r="H38" s="238"/>
      <c r="I38" s="319">
        <f>IF(J38="","",VLOOKUP(J38,'使用不可_選択肢'!$A$3:$B$8,2,FALSE))</f>
      </c>
      <c r="J38" s="303">
        <f>IF(F38="","",IF(H39="データ管理又は統計・解析のみ関与あり","基準1と8",IF(H39="無し","基準1と8",IF(H39="データ管理又は統計・解析以外に関与あり","基準8を満たさない",""))))</f>
      </c>
    </row>
    <row r="39" spans="1:10" ht="86.25" customHeight="1">
      <c r="A39" s="329"/>
      <c r="C39" s="318"/>
      <c r="D39" s="318"/>
      <c r="E39" s="309"/>
      <c r="F39" s="309"/>
      <c r="G39" s="125" t="s">
        <v>218</v>
      </c>
      <c r="H39" s="238"/>
      <c r="I39" s="320"/>
      <c r="J39" s="321"/>
    </row>
    <row r="40" spans="1:10" ht="51" customHeight="1">
      <c r="A40" s="328">
        <f>IF(F40="",A38,IF(ISNA(VLOOKUP($F40,$F$15:$I39,4,FALSE)),1,0)+A38)</f>
        <v>0</v>
      </c>
      <c r="C40" s="318"/>
      <c r="D40" s="318"/>
      <c r="E40" s="309"/>
      <c r="F40" s="308"/>
      <c r="G40" s="125" t="s">
        <v>217</v>
      </c>
      <c r="H40" s="238"/>
      <c r="I40" s="319">
        <f>IF(J40="","",VLOOKUP(J40,'使用不可_選択肢'!$A$3:$B$8,2,FALSE))</f>
      </c>
      <c r="J40" s="303">
        <f>IF(F40="","",IF(H41="データ管理又は統計・解析のみ関与あり","基準1と8",IF(H41="無し","基準1と8",IF(H41="データ管理又は統計・解析以外に関与あり","基準8を満たさない",""))))</f>
      </c>
    </row>
    <row r="41" spans="1:10" ht="86.25" customHeight="1">
      <c r="A41" s="329"/>
      <c r="C41" s="318"/>
      <c r="D41" s="318"/>
      <c r="E41" s="309"/>
      <c r="F41" s="309"/>
      <c r="G41" s="125" t="s">
        <v>218</v>
      </c>
      <c r="H41" s="238"/>
      <c r="I41" s="320"/>
      <c r="J41" s="321"/>
    </row>
  </sheetData>
  <sheetProtection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9" scale="35" r:id="rId2"/>
  <drawing r:id="rId1"/>
</worksheet>
</file>

<file path=xl/worksheets/sheet3.xml><?xml version="1.0" encoding="utf-8"?>
<worksheet xmlns="http://schemas.openxmlformats.org/spreadsheetml/2006/main" xmlns:r="http://schemas.openxmlformats.org/officeDocument/2006/relationships">
  <sheetPr codeName="Sheet4">
    <tabColor rgb="FFFF66FF"/>
    <pageSetUpPr fitToPage="1"/>
  </sheetPr>
  <dimension ref="A1:N187"/>
  <sheetViews>
    <sheetView showGridLines="0" view="pageBreakPreview" zoomScale="71" zoomScaleNormal="71" zoomScaleSheetLayoutView="71" zoomScalePageLayoutView="71" workbookViewId="0" topLeftCell="E37">
      <selection activeCell="L9" sqref="L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5"/>
      <c r="D1" s="95"/>
      <c r="E1" s="95"/>
      <c r="F1" s="419" t="s">
        <v>192</v>
      </c>
      <c r="G1" s="419"/>
      <c r="H1" s="419"/>
      <c r="I1" s="419"/>
      <c r="J1" s="419"/>
      <c r="K1" s="419"/>
      <c r="L1" s="419"/>
      <c r="M1" s="92" t="s">
        <v>241</v>
      </c>
      <c r="N1" s="95"/>
    </row>
    <row r="2" spans="1:14" ht="42.75" customHeight="1">
      <c r="A2" s="50"/>
      <c r="B2" s="50"/>
      <c r="C2" s="94" t="s">
        <v>71</v>
      </c>
      <c r="D2" s="93"/>
      <c r="E2" s="91"/>
      <c r="F2" s="91"/>
      <c r="G2" s="91"/>
      <c r="H2" s="91"/>
      <c r="I2" s="91"/>
      <c r="J2" s="91"/>
      <c r="K2" s="91"/>
      <c r="L2" s="91"/>
      <c r="M2" s="92"/>
      <c r="N2" s="91"/>
    </row>
    <row r="3" spans="1:14" ht="42.75" customHeight="1">
      <c r="A3" s="50"/>
      <c r="B3" s="50"/>
      <c r="C3" s="69" t="s">
        <v>158</v>
      </c>
      <c r="D3" s="69"/>
      <c r="E3" s="90"/>
      <c r="F3" s="90"/>
      <c r="G3" s="90"/>
      <c r="H3" s="90"/>
      <c r="I3" s="90"/>
      <c r="J3" s="90"/>
      <c r="K3" s="90"/>
      <c r="L3" s="90"/>
      <c r="M3" s="90"/>
      <c r="N3" s="89"/>
    </row>
    <row r="4" spans="1:14" ht="36.75" customHeight="1">
      <c r="A4" s="50"/>
      <c r="B4" s="50"/>
      <c r="C4" s="84"/>
      <c r="D4" s="84"/>
      <c r="E4" s="84"/>
      <c r="F4" s="84"/>
      <c r="G4" s="84"/>
      <c r="H4" s="60"/>
      <c r="I4" s="59"/>
      <c r="J4" s="59"/>
      <c r="K4" s="412" t="s">
        <v>70</v>
      </c>
      <c r="L4" s="420"/>
      <c r="M4" s="268" t="s">
        <v>255</v>
      </c>
      <c r="N4" s="50"/>
    </row>
    <row r="5" spans="1:14" ht="36.75" customHeight="1">
      <c r="A5" s="50"/>
      <c r="B5" s="50"/>
      <c r="C5" s="407" t="s">
        <v>154</v>
      </c>
      <c r="D5" s="409">
        <f>IF('様式A'!B10="","",'様式A'!B10)</f>
      </c>
      <c r="E5" s="410"/>
      <c r="F5" s="410"/>
      <c r="G5" s="410"/>
      <c r="H5" s="410"/>
      <c r="I5" s="410"/>
      <c r="J5" s="59"/>
      <c r="K5" s="412" t="s">
        <v>69</v>
      </c>
      <c r="L5" s="420"/>
      <c r="M5" s="87" t="s">
        <v>250</v>
      </c>
      <c r="N5" s="50"/>
    </row>
    <row r="6" spans="1:14" ht="36.75" customHeight="1">
      <c r="A6" s="50"/>
      <c r="B6" s="50"/>
      <c r="C6" s="408"/>
      <c r="D6" s="411"/>
      <c r="E6" s="411"/>
      <c r="F6" s="411"/>
      <c r="G6" s="411"/>
      <c r="H6" s="411"/>
      <c r="I6" s="411"/>
      <c r="J6" s="59"/>
      <c r="K6" s="412" t="s">
        <v>68</v>
      </c>
      <c r="L6" s="413"/>
      <c r="M6" s="87" t="s">
        <v>251</v>
      </c>
      <c r="N6" s="50"/>
    </row>
    <row r="7" spans="1:14" ht="36.75" customHeight="1">
      <c r="A7" s="50"/>
      <c r="B7" s="50"/>
      <c r="J7" s="60"/>
      <c r="K7" s="412" t="s">
        <v>230</v>
      </c>
      <c r="L7" s="413"/>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21" t="s">
        <v>18</v>
      </c>
      <c r="G9" s="300"/>
      <c r="H9" s="421" t="s">
        <v>19</v>
      </c>
      <c r="I9" s="422"/>
      <c r="J9" s="300"/>
      <c r="L9" s="80"/>
      <c r="M9" s="79" t="s">
        <v>67</v>
      </c>
      <c r="N9" s="77"/>
    </row>
    <row r="10" spans="1:14" ht="26.25" customHeight="1">
      <c r="A10" s="50"/>
      <c r="B10" s="50"/>
      <c r="C10" s="75"/>
      <c r="D10" s="75"/>
      <c r="E10" s="47"/>
      <c r="F10" s="414"/>
      <c r="G10" s="415"/>
      <c r="H10" s="414"/>
      <c r="I10" s="423"/>
      <c r="J10" s="415"/>
      <c r="L10" s="78"/>
      <c r="M10" s="416"/>
      <c r="N10" s="77"/>
    </row>
    <row r="11" spans="1:14" ht="26.25" customHeight="1">
      <c r="A11" s="50"/>
      <c r="B11" s="50"/>
      <c r="C11" s="75"/>
      <c r="D11" s="75"/>
      <c r="E11" s="47"/>
      <c r="F11" s="414"/>
      <c r="G11" s="415"/>
      <c r="H11" s="414"/>
      <c r="I11" s="423"/>
      <c r="J11" s="415"/>
      <c r="L11" s="78"/>
      <c r="M11" s="417"/>
      <c r="N11" s="77"/>
    </row>
    <row r="12" spans="1:14" ht="26.25" customHeight="1">
      <c r="A12" s="50"/>
      <c r="B12" s="50"/>
      <c r="C12" s="75"/>
      <c r="D12" s="75"/>
      <c r="E12" s="47"/>
      <c r="F12" s="414"/>
      <c r="G12" s="415"/>
      <c r="H12" s="414"/>
      <c r="I12" s="423"/>
      <c r="J12" s="415"/>
      <c r="L12" s="78"/>
      <c r="M12" s="417"/>
      <c r="N12" s="77"/>
    </row>
    <row r="13" spans="1:14" ht="26.25" customHeight="1">
      <c r="A13" s="50"/>
      <c r="B13" s="50"/>
      <c r="C13" s="75"/>
      <c r="D13" s="75"/>
      <c r="E13" s="47"/>
      <c r="F13" s="414"/>
      <c r="G13" s="415"/>
      <c r="H13" s="414"/>
      <c r="I13" s="423"/>
      <c r="J13" s="415"/>
      <c r="L13" s="78"/>
      <c r="M13" s="418"/>
      <c r="N13" s="77"/>
    </row>
    <row r="14" spans="1:14" ht="26.25" customHeight="1">
      <c r="A14" s="50"/>
      <c r="B14" s="50"/>
      <c r="C14" s="75"/>
      <c r="D14" s="75"/>
      <c r="E14" s="47"/>
      <c r="F14" s="414"/>
      <c r="G14" s="415"/>
      <c r="H14" s="414"/>
      <c r="I14" s="423"/>
      <c r="J14" s="415"/>
      <c r="L14" s="78"/>
      <c r="M14" s="74"/>
      <c r="N14" s="77"/>
    </row>
    <row r="15" spans="1:14" ht="26.25" customHeight="1">
      <c r="A15" s="50"/>
      <c r="B15" s="50"/>
      <c r="C15" s="75"/>
      <c r="D15" s="75"/>
      <c r="E15" s="47"/>
      <c r="F15" s="414"/>
      <c r="G15" s="415"/>
      <c r="H15" s="414"/>
      <c r="I15" s="423"/>
      <c r="J15" s="415"/>
      <c r="L15" s="78"/>
      <c r="M15" s="74"/>
      <c r="N15" s="77"/>
    </row>
    <row r="16" spans="1:14" ht="26.25" customHeight="1">
      <c r="A16" s="50"/>
      <c r="B16" s="50"/>
      <c r="C16" s="75"/>
      <c r="D16" s="75"/>
      <c r="E16" s="47"/>
      <c r="F16" s="414"/>
      <c r="G16" s="415"/>
      <c r="H16" s="414"/>
      <c r="I16" s="423"/>
      <c r="J16" s="415"/>
      <c r="L16" s="78"/>
      <c r="M16" s="74"/>
      <c r="N16" s="77"/>
    </row>
    <row r="17" spans="1:14" ht="26.25" customHeight="1">
      <c r="A17" s="50"/>
      <c r="B17" s="50"/>
      <c r="C17" s="75"/>
      <c r="D17" s="75"/>
      <c r="E17" s="47"/>
      <c r="F17" s="414"/>
      <c r="G17" s="415"/>
      <c r="H17" s="414"/>
      <c r="I17" s="423"/>
      <c r="J17" s="415"/>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8" t="s">
        <v>220</v>
      </c>
      <c r="D19" s="395"/>
      <c r="E19" s="396"/>
      <c r="F19" s="66" t="s">
        <v>63</v>
      </c>
      <c r="G19" s="403">
        <f>IF('様式B'!F10="","",'様式B'!F10)</f>
      </c>
      <c r="H19" s="403"/>
      <c r="I19" s="403"/>
      <c r="J19" s="404">
        <f>IF(G19="","","本研究対象薬剤・機器名："&amp;'様式B'!H10)</f>
      </c>
      <c r="K19" s="405"/>
      <c r="L19" s="405"/>
      <c r="M19" s="405"/>
      <c r="N19" s="50"/>
    </row>
    <row r="20" spans="1:14" ht="30.75" customHeight="1">
      <c r="A20" s="50"/>
      <c r="B20" s="50"/>
      <c r="C20" s="397"/>
      <c r="D20" s="398"/>
      <c r="E20" s="399"/>
      <c r="F20" s="66" t="s">
        <v>66</v>
      </c>
      <c r="G20" s="403">
        <f>IF('様式B'!F11="","",'様式B'!F11)</f>
      </c>
      <c r="H20" s="403"/>
      <c r="I20" s="403"/>
      <c r="J20" s="404">
        <f>IF(G20="","","本研究対象薬剤・機器名："&amp;'様式B'!H11)</f>
      </c>
      <c r="K20" s="405"/>
      <c r="L20" s="405"/>
      <c r="M20" s="405"/>
      <c r="N20" s="50"/>
    </row>
    <row r="21" spans="1:14" ht="30.75" customHeight="1">
      <c r="A21" s="50"/>
      <c r="B21" s="50"/>
      <c r="C21" s="397"/>
      <c r="D21" s="398"/>
      <c r="E21" s="399"/>
      <c r="F21" s="66" t="s">
        <v>65</v>
      </c>
      <c r="G21" s="403">
        <f>IF('様式B'!F12="","",'様式B'!F12)</f>
      </c>
      <c r="H21" s="403"/>
      <c r="I21" s="403"/>
      <c r="J21" s="404">
        <f>IF(G21="","","本研究対象薬剤・機器名："&amp;'様式B'!H12)</f>
      </c>
      <c r="K21" s="405"/>
      <c r="L21" s="405"/>
      <c r="M21" s="405"/>
      <c r="N21" s="50"/>
    </row>
    <row r="22" spans="1:14" ht="30.75" customHeight="1">
      <c r="A22" s="50"/>
      <c r="B22" s="50"/>
      <c r="C22" s="397"/>
      <c r="D22" s="398"/>
      <c r="E22" s="399"/>
      <c r="F22" s="66" t="s">
        <v>64</v>
      </c>
      <c r="G22" s="403">
        <f>IF('様式B'!F13="","",'様式B'!F13)</f>
      </c>
      <c r="H22" s="403"/>
      <c r="I22" s="403"/>
      <c r="J22" s="404">
        <f>IF(G22="","","本研究対象薬剤・機器名："&amp;'様式B'!H13)</f>
      </c>
      <c r="K22" s="405"/>
      <c r="L22" s="405"/>
      <c r="M22" s="405"/>
      <c r="N22" s="50"/>
    </row>
    <row r="23" spans="1:14" ht="30.75" customHeight="1">
      <c r="A23" s="50"/>
      <c r="B23" s="50"/>
      <c r="C23" s="397"/>
      <c r="D23" s="398"/>
      <c r="E23" s="399"/>
      <c r="F23" s="66" t="s">
        <v>74</v>
      </c>
      <c r="G23" s="403">
        <f>IF('様式B'!F14="","",'様式B'!F14)</f>
      </c>
      <c r="H23" s="403"/>
      <c r="I23" s="403"/>
      <c r="J23" s="404">
        <f>IF(G23="","","本研究対象薬剤・機器名："&amp;'様式B'!H14)</f>
      </c>
      <c r="K23" s="405"/>
      <c r="L23" s="405"/>
      <c r="M23" s="405"/>
      <c r="N23" s="50"/>
    </row>
    <row r="24" spans="1:14" ht="30.75" customHeight="1">
      <c r="A24" s="50"/>
      <c r="B24" s="50"/>
      <c r="C24" s="397"/>
      <c r="D24" s="398"/>
      <c r="E24" s="399"/>
      <c r="F24" s="66" t="s">
        <v>75</v>
      </c>
      <c r="G24" s="403"/>
      <c r="H24" s="403"/>
      <c r="I24" s="403"/>
      <c r="J24" s="404"/>
      <c r="K24" s="405"/>
      <c r="L24" s="405"/>
      <c r="M24" s="405"/>
      <c r="N24" s="50"/>
    </row>
    <row r="25" spans="1:14" ht="30.75" customHeight="1">
      <c r="A25" s="50"/>
      <c r="B25" s="50"/>
      <c r="C25" s="400"/>
      <c r="D25" s="401"/>
      <c r="E25" s="402"/>
      <c r="F25" s="66" t="s">
        <v>76</v>
      </c>
      <c r="G25" s="403"/>
      <c r="H25" s="403"/>
      <c r="I25" s="403"/>
      <c r="J25" s="406"/>
      <c r="K25" s="405"/>
      <c r="L25" s="405"/>
      <c r="M25" s="405"/>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2" t="s">
        <v>77</v>
      </c>
      <c r="D27" s="392"/>
      <c r="E27" s="393"/>
      <c r="F27" s="394"/>
      <c r="G27" s="394"/>
      <c r="H27" s="394"/>
      <c r="I27" s="394"/>
      <c r="J27" s="59"/>
      <c r="K27" s="59"/>
      <c r="L27" s="59"/>
      <c r="M27" s="59"/>
      <c r="N27" s="50"/>
    </row>
    <row r="28" spans="1:14" ht="31.5" customHeight="1">
      <c r="A28" s="50"/>
      <c r="B28" s="50"/>
      <c r="C28" s="59"/>
      <c r="D28" s="63"/>
      <c r="E28" s="62" t="s">
        <v>168</v>
      </c>
      <c r="F28" s="244" t="s">
        <v>63</v>
      </c>
      <c r="G28" s="387">
        <f>IF(G19="","",G19)</f>
      </c>
      <c r="H28" s="388"/>
      <c r="I28" s="388"/>
      <c r="J28" s="388"/>
      <c r="K28" s="388"/>
      <c r="L28" s="388"/>
      <c r="M28" s="389"/>
      <c r="N28" s="245"/>
    </row>
    <row r="29" spans="1:14" ht="19.5" customHeight="1">
      <c r="A29" s="50"/>
      <c r="B29" s="50"/>
      <c r="C29" s="59"/>
      <c r="D29" s="59"/>
      <c r="E29" s="59"/>
      <c r="F29" s="59"/>
      <c r="G29" s="59"/>
      <c r="H29" s="59"/>
      <c r="I29" s="59"/>
      <c r="J29" s="59"/>
      <c r="K29" s="59"/>
      <c r="L29" s="59"/>
      <c r="M29" s="59"/>
      <c r="N29" s="245"/>
    </row>
    <row r="30" spans="1:14" ht="21" customHeight="1">
      <c r="A30" s="50"/>
      <c r="B30" s="50"/>
      <c r="C30" s="361" t="s">
        <v>62</v>
      </c>
      <c r="D30" s="362"/>
      <c r="E30" s="362"/>
      <c r="F30" s="363"/>
      <c r="G30" s="370" t="s">
        <v>61</v>
      </c>
      <c r="H30" s="371"/>
      <c r="I30" s="372"/>
      <c r="J30" s="370" t="s">
        <v>79</v>
      </c>
      <c r="K30" s="371"/>
      <c r="L30" s="372"/>
      <c r="M30" s="370"/>
      <c r="N30" s="385"/>
    </row>
    <row r="31" spans="1:14" ht="21" customHeight="1">
      <c r="A31" s="50"/>
      <c r="B31" s="50"/>
      <c r="C31" s="364"/>
      <c r="D31" s="365"/>
      <c r="E31" s="365"/>
      <c r="F31" s="366"/>
      <c r="G31" s="361" t="s">
        <v>23</v>
      </c>
      <c r="H31" s="370" t="s">
        <v>60</v>
      </c>
      <c r="I31" s="372"/>
      <c r="J31" s="361" t="s">
        <v>23</v>
      </c>
      <c r="K31" s="370" t="s">
        <v>60</v>
      </c>
      <c r="L31" s="372"/>
      <c r="M31" s="370" t="s">
        <v>60</v>
      </c>
      <c r="N31" s="385"/>
    </row>
    <row r="32" spans="1:14" ht="52.5" customHeight="1">
      <c r="A32" s="50"/>
      <c r="B32" s="50"/>
      <c r="C32" s="367"/>
      <c r="D32" s="368"/>
      <c r="E32" s="368"/>
      <c r="F32" s="369"/>
      <c r="G32" s="386"/>
      <c r="H32" s="370" t="s">
        <v>59</v>
      </c>
      <c r="I32" s="372"/>
      <c r="J32" s="386"/>
      <c r="K32" s="370" t="s">
        <v>59</v>
      </c>
      <c r="L32" s="372"/>
      <c r="M32" s="370" t="s">
        <v>58</v>
      </c>
      <c r="N32" s="385"/>
    </row>
    <row r="33" spans="1:14" ht="54" customHeight="1">
      <c r="A33" s="50"/>
      <c r="B33" s="50"/>
      <c r="C33" s="377" t="s">
        <v>177</v>
      </c>
      <c r="D33" s="378"/>
      <c r="E33" s="379"/>
      <c r="F33" s="56" t="s">
        <v>52</v>
      </c>
      <c r="G33" s="246"/>
      <c r="H33" s="57" t="s">
        <v>54</v>
      </c>
      <c r="I33" s="58"/>
      <c r="J33" s="246"/>
      <c r="K33" s="57" t="s">
        <v>54</v>
      </c>
      <c r="L33" s="58"/>
      <c r="M33" s="54">
        <f>IF(N33="","",VLOOKUP(N33,基準選択肢C,2,FALSE))</f>
      </c>
      <c r="N33" s="54">
        <f>IF(G33="はい","基準1",IF(J33="はい","基準1",""))</f>
      </c>
    </row>
    <row r="34" spans="1:14" ht="54" customHeight="1">
      <c r="A34" s="50"/>
      <c r="B34" s="50"/>
      <c r="C34" s="380" t="s">
        <v>159</v>
      </c>
      <c r="D34" s="381"/>
      <c r="E34" s="381"/>
      <c r="F34" s="332" t="s">
        <v>52</v>
      </c>
      <c r="G34" s="384"/>
      <c r="H34" s="247" t="s">
        <v>57</v>
      </c>
      <c r="I34" s="96"/>
      <c r="J34" s="384"/>
      <c r="K34" s="247" t="s">
        <v>57</v>
      </c>
      <c r="L34" s="96"/>
      <c r="M34" s="335">
        <f>IF(N34="","",VLOOKUP(N34,基準選択肢C,2,FALSE))</f>
      </c>
      <c r="N34" s="335">
        <f>IF(AND($G34="はい",$I35="有"),"基準1と4と5",IF(AND($J34="はい",$L35="有"),"基準1と4と5",IF($G34="はい","基準1",IF($J34="はい","基準1",""))))</f>
      </c>
    </row>
    <row r="35" spans="1:14" ht="48.75" customHeight="1">
      <c r="A35" s="50"/>
      <c r="B35" s="50"/>
      <c r="C35" s="382"/>
      <c r="D35" s="383"/>
      <c r="E35" s="383"/>
      <c r="F35" s="376"/>
      <c r="G35" s="360"/>
      <c r="H35" s="57" t="s">
        <v>56</v>
      </c>
      <c r="I35" s="55"/>
      <c r="J35" s="360"/>
      <c r="K35" s="57" t="s">
        <v>56</v>
      </c>
      <c r="L35" s="55"/>
      <c r="M35" s="305"/>
      <c r="N35" s="305"/>
    </row>
    <row r="36" spans="1:14" ht="60" customHeight="1">
      <c r="A36" s="50"/>
      <c r="B36" s="50"/>
      <c r="C36" s="350" t="s">
        <v>171</v>
      </c>
      <c r="D36" s="345"/>
      <c r="E36" s="346"/>
      <c r="F36" s="332" t="s">
        <v>52</v>
      </c>
      <c r="G36" s="333"/>
      <c r="H36" s="54" t="s">
        <v>55</v>
      </c>
      <c r="I36" s="55"/>
      <c r="J36" s="333"/>
      <c r="K36" s="54" t="s">
        <v>55</v>
      </c>
      <c r="L36" s="55"/>
      <c r="M36" s="335">
        <f>IF(N36="","",VLOOKUP(N36,基準選択肢C,2,FALSE))</f>
      </c>
      <c r="N36" s="335">
        <f>IF(OR(I37&gt;=2500000,L37&gt;=2500000),"基準1と4と5",IF(OR(I37&gt;=1000000,L37&gt;=1000000),"基準1",""))</f>
      </c>
    </row>
    <row r="37" spans="1:14" ht="54" customHeight="1">
      <c r="A37" s="50"/>
      <c r="B37" s="50"/>
      <c r="C37" s="373"/>
      <c r="D37" s="374"/>
      <c r="E37" s="375"/>
      <c r="F37" s="376"/>
      <c r="G37" s="360"/>
      <c r="H37" s="57" t="s">
        <v>54</v>
      </c>
      <c r="I37" s="58"/>
      <c r="J37" s="360"/>
      <c r="K37" s="57" t="s">
        <v>54</v>
      </c>
      <c r="L37" s="58"/>
      <c r="M37" s="305"/>
      <c r="N37" s="305"/>
    </row>
    <row r="38" spans="1:14" ht="60" customHeight="1">
      <c r="A38" s="50"/>
      <c r="B38" s="50"/>
      <c r="C38" s="373"/>
      <c r="D38" s="374"/>
      <c r="E38" s="375"/>
      <c r="F38" s="332" t="s">
        <v>51</v>
      </c>
      <c r="G38" s="333"/>
      <c r="H38" s="54" t="s">
        <v>55</v>
      </c>
      <c r="I38" s="55"/>
      <c r="J38" s="333"/>
      <c r="K38" s="54" t="s">
        <v>55</v>
      </c>
      <c r="L38" s="55"/>
      <c r="M38" s="335">
        <f>IF(N38="","",VLOOKUP(N38,基準選択肢C,2,FALSE))</f>
      </c>
      <c r="N38" s="335">
        <f>IF(OR(I39&gt;=2500000,L39&gt;=2500000),"基準1と6",IF(OR(I39&gt;=1000000,L39&gt;=1000000),"基準1",""))</f>
      </c>
    </row>
    <row r="39" spans="1:14" ht="54" customHeight="1">
      <c r="A39" s="50"/>
      <c r="B39" s="50"/>
      <c r="C39" s="347"/>
      <c r="D39" s="348"/>
      <c r="E39" s="349"/>
      <c r="F39" s="376"/>
      <c r="G39" s="360"/>
      <c r="H39" s="57" t="s">
        <v>54</v>
      </c>
      <c r="I39" s="58"/>
      <c r="J39" s="360"/>
      <c r="K39" s="57" t="s">
        <v>54</v>
      </c>
      <c r="L39" s="58"/>
      <c r="M39" s="305"/>
      <c r="N39" s="305"/>
    </row>
    <row r="40" spans="1:14" ht="73.5" customHeight="1">
      <c r="A40" s="50"/>
      <c r="B40" s="50"/>
      <c r="C40" s="344" t="s">
        <v>179</v>
      </c>
      <c r="D40" s="345"/>
      <c r="E40" s="346"/>
      <c r="F40" s="56" t="s">
        <v>52</v>
      </c>
      <c r="G40" s="248"/>
      <c r="H40" s="57" t="s">
        <v>53</v>
      </c>
      <c r="I40" s="55"/>
      <c r="J40" s="248"/>
      <c r="K40" s="57" t="s">
        <v>53</v>
      </c>
      <c r="L40" s="55"/>
      <c r="M40" s="54">
        <f>IF(N40="","",VLOOKUP(N40,基準選択肢C,2,FALSE))</f>
      </c>
      <c r="N40" s="54">
        <f>IF(G40="はい","基準1と4と5",IF(J40="はい","基準1と4と5",""))</f>
      </c>
    </row>
    <row r="41" spans="1:14" ht="79.5" customHeight="1">
      <c r="A41" s="50"/>
      <c r="B41" s="50"/>
      <c r="C41" s="347"/>
      <c r="D41" s="348"/>
      <c r="E41" s="349"/>
      <c r="F41" s="56" t="s">
        <v>51</v>
      </c>
      <c r="G41" s="248"/>
      <c r="H41" s="57" t="s">
        <v>53</v>
      </c>
      <c r="I41" s="55"/>
      <c r="J41" s="248"/>
      <c r="K41" s="57" t="s">
        <v>53</v>
      </c>
      <c r="L41" s="55"/>
      <c r="M41" s="54">
        <f>IF(N41="","",VLOOKUP(N41,基準選択肢C,2,FALSE))</f>
      </c>
      <c r="N41" s="54">
        <f>IF(G41="はい","基準1と6",IF(J41="はい","基準1と6",""))</f>
      </c>
    </row>
    <row r="42" spans="1:14" ht="62.25" customHeight="1">
      <c r="A42" s="50"/>
      <c r="B42" s="50"/>
      <c r="C42" s="350" t="s">
        <v>162</v>
      </c>
      <c r="D42" s="351"/>
      <c r="E42" s="352"/>
      <c r="F42" s="332" t="s">
        <v>52</v>
      </c>
      <c r="G42" s="333"/>
      <c r="H42" s="57" t="s">
        <v>228</v>
      </c>
      <c r="I42" s="55"/>
      <c r="J42" s="333"/>
      <c r="K42" s="57" t="s">
        <v>228</v>
      </c>
      <c r="L42" s="55"/>
      <c r="M42" s="335">
        <f>IF(N42="","",VLOOKUP(N42,基準選択肢C,2,FALSE))</f>
      </c>
      <c r="N42" s="335">
        <f>IF(AND(G42="はい",I42="はい"),"基準1と4と5",IF(AND(J42="はい",L42="はい"),"基準1と4と5",IF(AND(G42="はい",I42="いいえ"),"基準1",IF(AND(J42="はい",L42="いいえ"),"基準1",""))))</f>
      </c>
    </row>
    <row r="43" spans="1:14" ht="79.5" customHeight="1">
      <c r="A43" s="50"/>
      <c r="B43" s="50"/>
      <c r="C43" s="353"/>
      <c r="D43" s="354"/>
      <c r="E43" s="355"/>
      <c r="F43" s="391"/>
      <c r="G43" s="359"/>
      <c r="H43" s="57" t="s">
        <v>81</v>
      </c>
      <c r="I43" s="55"/>
      <c r="J43" s="359"/>
      <c r="K43" s="57" t="s">
        <v>81</v>
      </c>
      <c r="L43" s="55"/>
      <c r="M43" s="305"/>
      <c r="N43" s="305"/>
    </row>
    <row r="44" spans="1:14" ht="62.25" customHeight="1">
      <c r="A44" s="50"/>
      <c r="B44" s="50"/>
      <c r="C44" s="353"/>
      <c r="D44" s="354"/>
      <c r="E44" s="355"/>
      <c r="F44" s="332" t="s">
        <v>51</v>
      </c>
      <c r="G44" s="333"/>
      <c r="H44" s="57" t="s">
        <v>228</v>
      </c>
      <c r="I44" s="55"/>
      <c r="J44" s="333"/>
      <c r="K44" s="57" t="s">
        <v>228</v>
      </c>
      <c r="L44" s="55"/>
      <c r="M44" s="335">
        <f>IF(N44="","",VLOOKUP(N44,基準選択肢C,2,FALSE))</f>
      </c>
      <c r="N44" s="335">
        <f>IF(AND(G44="はい",I44="はい"),"基準1と6",IF(AND(J44="はい",L44="はい"),"基準1と6",IF(AND(G44="はい",I44="いいえ"),"基準1",IF(AND(J44="はい",L44="いいえ"),"基準1",""))))</f>
      </c>
    </row>
    <row r="45" spans="1:14" ht="79.5" customHeight="1">
      <c r="A45" s="50"/>
      <c r="B45" s="50"/>
      <c r="C45" s="356"/>
      <c r="D45" s="357"/>
      <c r="E45" s="358"/>
      <c r="F45" s="391"/>
      <c r="G45" s="359"/>
      <c r="H45" s="57" t="s">
        <v>81</v>
      </c>
      <c r="I45" s="55"/>
      <c r="J45" s="359"/>
      <c r="K45" s="57" t="s">
        <v>81</v>
      </c>
      <c r="L45" s="55"/>
      <c r="M45" s="305"/>
      <c r="N45" s="305"/>
    </row>
    <row r="46" spans="1:14" ht="60" customHeight="1">
      <c r="A46" s="50"/>
      <c r="B46" s="50"/>
      <c r="C46" s="338" t="s">
        <v>163</v>
      </c>
      <c r="D46" s="339"/>
      <c r="E46" s="339"/>
      <c r="F46" s="332" t="s">
        <v>52</v>
      </c>
      <c r="G46" s="336"/>
      <c r="H46" s="98" t="s">
        <v>229</v>
      </c>
      <c r="I46" s="55"/>
      <c r="J46" s="336"/>
      <c r="K46" s="98" t="s">
        <v>229</v>
      </c>
      <c r="L46" s="55"/>
      <c r="M46" s="335">
        <f>IF(N46="","",VLOOKUP(N46,基準選択肢C,2))</f>
      </c>
      <c r="N46" s="335">
        <f>IF(AND(G46="はい",I46="はい"),"基準1と4と5",IF(AND(J46="はい",L46="はい"),"基準1と4と5",IF(AND(G46="はい",I46="いいえ"),"基準1",IF(AND(J46="はい",L46="いいえ"),"基準1",""))))</f>
      </c>
    </row>
    <row r="47" spans="1:14" ht="79.5" customHeight="1">
      <c r="A47" s="50"/>
      <c r="B47" s="50"/>
      <c r="C47" s="340"/>
      <c r="D47" s="341"/>
      <c r="E47" s="341"/>
      <c r="F47" s="390"/>
      <c r="G47" s="334"/>
      <c r="H47" s="98" t="s">
        <v>82</v>
      </c>
      <c r="I47" s="55"/>
      <c r="J47" s="334"/>
      <c r="K47" s="98" t="s">
        <v>82</v>
      </c>
      <c r="L47" s="55"/>
      <c r="M47" s="305"/>
      <c r="N47" s="305"/>
    </row>
    <row r="48" spans="1:14" ht="60" customHeight="1">
      <c r="A48" s="50"/>
      <c r="B48" s="50"/>
      <c r="C48" s="340"/>
      <c r="D48" s="341"/>
      <c r="E48" s="341"/>
      <c r="F48" s="332" t="s">
        <v>51</v>
      </c>
      <c r="G48" s="333"/>
      <c r="H48" s="57" t="s">
        <v>229</v>
      </c>
      <c r="I48" s="55"/>
      <c r="J48" s="333"/>
      <c r="K48" s="57" t="s">
        <v>229</v>
      </c>
      <c r="L48" s="55"/>
      <c r="M48" s="335">
        <f>IF(N48="","",VLOOKUP(N48,基準選択肢C,2))</f>
      </c>
      <c r="N48" s="335">
        <f>IF(AND(G48="はい",I48="はい"),"基準1と6",IF(AND(J48="はい",L48="はい"),"基準1と6",IF(AND(G48="はい",I48="いいえ"),"基準1",IF(AND(J48="はい",L48="いいえ"),"基準1",""))))</f>
      </c>
    </row>
    <row r="49" spans="1:14" ht="79.5" customHeight="1">
      <c r="A49" s="50"/>
      <c r="B49" s="50"/>
      <c r="C49" s="342"/>
      <c r="D49" s="343"/>
      <c r="E49" s="343"/>
      <c r="F49" s="390"/>
      <c r="G49" s="334"/>
      <c r="H49" s="57" t="s">
        <v>82</v>
      </c>
      <c r="I49" s="55"/>
      <c r="J49" s="334"/>
      <c r="K49" s="57" t="s">
        <v>82</v>
      </c>
      <c r="L49" s="55"/>
      <c r="M49" s="305"/>
      <c r="N49" s="305"/>
    </row>
    <row r="50" spans="1:14" ht="27.75" customHeight="1">
      <c r="A50" s="50"/>
      <c r="B50" s="50"/>
      <c r="C50" s="51"/>
      <c r="D50" s="51"/>
      <c r="E50" s="53"/>
      <c r="F50" s="53"/>
      <c r="G50" s="249"/>
      <c r="H50" s="51"/>
      <c r="I50" s="51"/>
      <c r="J50" s="51"/>
      <c r="K50" s="51"/>
      <c r="L50" s="51"/>
      <c r="M50" s="51"/>
      <c r="N50" s="245"/>
    </row>
    <row r="51" spans="1:14" ht="31.5" customHeight="1">
      <c r="A51" s="50"/>
      <c r="B51" s="50"/>
      <c r="C51" s="59"/>
      <c r="D51" s="63"/>
      <c r="E51" s="62" t="s">
        <v>168</v>
      </c>
      <c r="F51" s="244" t="s">
        <v>83</v>
      </c>
      <c r="G51" s="387">
        <f>IF(G20="","",G20)</f>
      </c>
      <c r="H51" s="388"/>
      <c r="I51" s="388"/>
      <c r="J51" s="388"/>
      <c r="K51" s="388"/>
      <c r="L51" s="388"/>
      <c r="M51" s="389"/>
      <c r="N51" s="245"/>
    </row>
    <row r="52" spans="1:14" ht="19.5" customHeight="1">
      <c r="A52" s="50"/>
      <c r="B52" s="50"/>
      <c r="C52" s="59"/>
      <c r="D52" s="59"/>
      <c r="E52" s="59"/>
      <c r="F52" s="59"/>
      <c r="G52" s="59"/>
      <c r="H52" s="59"/>
      <c r="I52" s="59"/>
      <c r="J52" s="59"/>
      <c r="K52" s="59"/>
      <c r="L52" s="59"/>
      <c r="M52" s="59"/>
      <c r="N52" s="245"/>
    </row>
    <row r="53" spans="1:14" ht="21" customHeight="1">
      <c r="A53" s="50"/>
      <c r="B53" s="50"/>
      <c r="C53" s="361" t="s">
        <v>62</v>
      </c>
      <c r="D53" s="362"/>
      <c r="E53" s="362"/>
      <c r="F53" s="363"/>
      <c r="G53" s="370" t="s">
        <v>61</v>
      </c>
      <c r="H53" s="371"/>
      <c r="I53" s="372"/>
      <c r="J53" s="370" t="s">
        <v>79</v>
      </c>
      <c r="K53" s="371"/>
      <c r="L53" s="372"/>
      <c r="M53" s="370"/>
      <c r="N53" s="385"/>
    </row>
    <row r="54" spans="1:14" ht="21" customHeight="1">
      <c r="A54" s="50"/>
      <c r="B54" s="50"/>
      <c r="C54" s="364"/>
      <c r="D54" s="365"/>
      <c r="E54" s="365"/>
      <c r="F54" s="366"/>
      <c r="G54" s="361" t="s">
        <v>23</v>
      </c>
      <c r="H54" s="370" t="s">
        <v>60</v>
      </c>
      <c r="I54" s="372"/>
      <c r="J54" s="361" t="s">
        <v>23</v>
      </c>
      <c r="K54" s="370" t="s">
        <v>60</v>
      </c>
      <c r="L54" s="372"/>
      <c r="M54" s="370" t="s">
        <v>60</v>
      </c>
      <c r="N54" s="385"/>
    </row>
    <row r="55" spans="1:14" ht="52.5" customHeight="1">
      <c r="A55" s="50"/>
      <c r="B55" s="50"/>
      <c r="C55" s="367"/>
      <c r="D55" s="368"/>
      <c r="E55" s="368"/>
      <c r="F55" s="369"/>
      <c r="G55" s="386"/>
      <c r="H55" s="370" t="s">
        <v>59</v>
      </c>
      <c r="I55" s="372"/>
      <c r="J55" s="386"/>
      <c r="K55" s="370" t="s">
        <v>59</v>
      </c>
      <c r="L55" s="372"/>
      <c r="M55" s="370" t="s">
        <v>58</v>
      </c>
      <c r="N55" s="385"/>
    </row>
    <row r="56" spans="1:14" ht="54" customHeight="1">
      <c r="A56" s="50"/>
      <c r="B56" s="50"/>
      <c r="C56" s="377" t="s">
        <v>80</v>
      </c>
      <c r="D56" s="378"/>
      <c r="E56" s="379"/>
      <c r="F56" s="56" t="s">
        <v>52</v>
      </c>
      <c r="G56" s="246"/>
      <c r="H56" s="57" t="s">
        <v>54</v>
      </c>
      <c r="I56" s="58"/>
      <c r="J56" s="246"/>
      <c r="K56" s="57" t="s">
        <v>54</v>
      </c>
      <c r="L56" s="58"/>
      <c r="M56" s="54">
        <f>IF(N56="","",VLOOKUP(N56,基準選択肢C,2,FALSE))</f>
      </c>
      <c r="N56" s="54">
        <f>IF(G56="はい","基準1",IF(J56="はい","基準1",""))</f>
      </c>
    </row>
    <row r="57" spans="1:14" ht="54" customHeight="1">
      <c r="A57" s="50"/>
      <c r="B57" s="50"/>
      <c r="C57" s="380" t="s">
        <v>159</v>
      </c>
      <c r="D57" s="381"/>
      <c r="E57" s="381"/>
      <c r="F57" s="332" t="s">
        <v>52</v>
      </c>
      <c r="G57" s="384"/>
      <c r="H57" s="247" t="s">
        <v>57</v>
      </c>
      <c r="I57" s="96"/>
      <c r="J57" s="384"/>
      <c r="K57" s="247" t="s">
        <v>57</v>
      </c>
      <c r="L57" s="96"/>
      <c r="M57" s="335">
        <f>IF(N57="","",VLOOKUP(N57,基準選択肢C,2,FALSE))</f>
      </c>
      <c r="N57" s="335">
        <f>IF(AND($G57="はい",$I58="有"),"基準1と4と5",IF(AND($J57="はい",$L58="有"),"基準1と4と5",IF($G57="はい","基準1",IF($J57="はい","基準1",""))))</f>
      </c>
    </row>
    <row r="58" spans="1:14" ht="48.75" customHeight="1">
      <c r="A58" s="50"/>
      <c r="B58" s="50"/>
      <c r="C58" s="382"/>
      <c r="D58" s="383"/>
      <c r="E58" s="383"/>
      <c r="F58" s="376"/>
      <c r="G58" s="360"/>
      <c r="H58" s="57" t="s">
        <v>56</v>
      </c>
      <c r="I58" s="55"/>
      <c r="J58" s="360"/>
      <c r="K58" s="57" t="s">
        <v>56</v>
      </c>
      <c r="L58" s="55"/>
      <c r="M58" s="305"/>
      <c r="N58" s="305"/>
    </row>
    <row r="59" spans="1:14" ht="60" customHeight="1">
      <c r="A59" s="50"/>
      <c r="B59" s="50"/>
      <c r="C59" s="350" t="s">
        <v>160</v>
      </c>
      <c r="D59" s="345"/>
      <c r="E59" s="346"/>
      <c r="F59" s="332" t="s">
        <v>52</v>
      </c>
      <c r="G59" s="333"/>
      <c r="H59" s="54" t="s">
        <v>55</v>
      </c>
      <c r="I59" s="55"/>
      <c r="J59" s="333"/>
      <c r="K59" s="54" t="s">
        <v>55</v>
      </c>
      <c r="L59" s="55"/>
      <c r="M59" s="335">
        <f>IF(N59="","",VLOOKUP(N59,基準選択肢C,2,FALSE))</f>
      </c>
      <c r="N59" s="335">
        <f>IF(OR(I60&gt;=2500000,L60&gt;=2500000),"基準1と4と5",IF(OR(I60&gt;=1000000,L60&gt;=1000000),"基準1",""))</f>
      </c>
    </row>
    <row r="60" spans="1:14" ht="54" customHeight="1">
      <c r="A60" s="50"/>
      <c r="B60" s="50"/>
      <c r="C60" s="373"/>
      <c r="D60" s="374"/>
      <c r="E60" s="375"/>
      <c r="F60" s="376"/>
      <c r="G60" s="360"/>
      <c r="H60" s="57" t="s">
        <v>54</v>
      </c>
      <c r="I60" s="58"/>
      <c r="J60" s="360"/>
      <c r="K60" s="57" t="s">
        <v>54</v>
      </c>
      <c r="L60" s="58"/>
      <c r="M60" s="305"/>
      <c r="N60" s="305"/>
    </row>
    <row r="61" spans="1:14" ht="60" customHeight="1">
      <c r="A61" s="50"/>
      <c r="B61" s="50"/>
      <c r="C61" s="373"/>
      <c r="D61" s="374"/>
      <c r="E61" s="375"/>
      <c r="F61" s="332" t="s">
        <v>51</v>
      </c>
      <c r="G61" s="333"/>
      <c r="H61" s="54" t="s">
        <v>55</v>
      </c>
      <c r="I61" s="55"/>
      <c r="J61" s="333"/>
      <c r="K61" s="54" t="s">
        <v>55</v>
      </c>
      <c r="L61" s="55"/>
      <c r="M61" s="335">
        <f>IF(N61="","",VLOOKUP(N61,基準選択肢C,2,FALSE))</f>
      </c>
      <c r="N61" s="335">
        <f>IF(OR(I62&gt;=2500000,L62&gt;=2500000),"基準1と6",IF(OR(I62&gt;=1000000,L62&gt;=1000000),"基準1",""))</f>
      </c>
    </row>
    <row r="62" spans="1:14" ht="54" customHeight="1">
      <c r="A62" s="50"/>
      <c r="B62" s="50"/>
      <c r="C62" s="347"/>
      <c r="D62" s="348"/>
      <c r="E62" s="349"/>
      <c r="F62" s="376"/>
      <c r="G62" s="360"/>
      <c r="H62" s="57" t="s">
        <v>54</v>
      </c>
      <c r="I62" s="58"/>
      <c r="J62" s="360"/>
      <c r="K62" s="57" t="s">
        <v>54</v>
      </c>
      <c r="L62" s="58"/>
      <c r="M62" s="305"/>
      <c r="N62" s="305"/>
    </row>
    <row r="63" spans="1:14" ht="73.5" customHeight="1">
      <c r="A63" s="50"/>
      <c r="B63" s="50"/>
      <c r="C63" s="344" t="s">
        <v>161</v>
      </c>
      <c r="D63" s="345"/>
      <c r="E63" s="346"/>
      <c r="F63" s="56" t="s">
        <v>52</v>
      </c>
      <c r="G63" s="248"/>
      <c r="H63" s="57" t="s">
        <v>53</v>
      </c>
      <c r="I63" s="55"/>
      <c r="J63" s="248"/>
      <c r="K63" s="57" t="s">
        <v>53</v>
      </c>
      <c r="L63" s="55"/>
      <c r="M63" s="54">
        <f>IF(N63="","",VLOOKUP(N63,基準選択肢C,2,FALSE))</f>
      </c>
      <c r="N63" s="54">
        <f>IF(G63="はい","基準1と4と5",IF(J63="はい","基準1と4と5",""))</f>
      </c>
    </row>
    <row r="64" spans="1:14" ht="79.5" customHeight="1">
      <c r="A64" s="50"/>
      <c r="B64" s="50"/>
      <c r="C64" s="347"/>
      <c r="D64" s="348"/>
      <c r="E64" s="349"/>
      <c r="F64" s="56" t="s">
        <v>51</v>
      </c>
      <c r="G64" s="248"/>
      <c r="H64" s="57" t="s">
        <v>53</v>
      </c>
      <c r="I64" s="55"/>
      <c r="J64" s="248"/>
      <c r="K64" s="57" t="s">
        <v>53</v>
      </c>
      <c r="L64" s="55"/>
      <c r="M64" s="54">
        <f>IF(N64="","",VLOOKUP(N64,基準選択肢C,2,FALSE))</f>
      </c>
      <c r="N64" s="54">
        <f>IF(G64="はい","基準1と6",IF(J64="はい","基準1と6",""))</f>
      </c>
    </row>
    <row r="65" spans="1:14" ht="62.25" customHeight="1">
      <c r="A65" s="50"/>
      <c r="B65" s="50"/>
      <c r="C65" s="350" t="s">
        <v>162</v>
      </c>
      <c r="D65" s="351"/>
      <c r="E65" s="352"/>
      <c r="F65" s="332" t="s">
        <v>52</v>
      </c>
      <c r="G65" s="333"/>
      <c r="H65" s="57" t="s">
        <v>228</v>
      </c>
      <c r="I65" s="55"/>
      <c r="J65" s="333"/>
      <c r="K65" s="57" t="s">
        <v>228</v>
      </c>
      <c r="L65" s="55"/>
      <c r="M65" s="335">
        <f>IF(N65="","",VLOOKUP(N65,基準選択肢C,2,FALSE))</f>
      </c>
      <c r="N65" s="335">
        <f>IF(AND(G65="はい",I65="はい"),"基準1と4と5",IF(AND(J65="はい",L65="はい"),"基準1と4と5",IF(AND(G65="はい",I65="いいえ"),"基準1",IF(AND(J65="はい",L65="いいえ"),"基準1",""))))</f>
      </c>
    </row>
    <row r="66" spans="1:14" ht="79.5" customHeight="1">
      <c r="A66" s="50"/>
      <c r="B66" s="50"/>
      <c r="C66" s="353"/>
      <c r="D66" s="354"/>
      <c r="E66" s="355"/>
      <c r="F66" s="337"/>
      <c r="G66" s="359"/>
      <c r="H66" s="57" t="s">
        <v>81</v>
      </c>
      <c r="I66" s="55"/>
      <c r="J66" s="359"/>
      <c r="K66" s="57" t="s">
        <v>81</v>
      </c>
      <c r="L66" s="55"/>
      <c r="M66" s="305"/>
      <c r="N66" s="305"/>
    </row>
    <row r="67" spans="1:14" ht="62.25" customHeight="1">
      <c r="A67" s="50"/>
      <c r="B67" s="50"/>
      <c r="C67" s="353"/>
      <c r="D67" s="354"/>
      <c r="E67" s="355"/>
      <c r="F67" s="332" t="s">
        <v>51</v>
      </c>
      <c r="G67" s="333"/>
      <c r="H67" s="57" t="s">
        <v>228</v>
      </c>
      <c r="I67" s="55"/>
      <c r="J67" s="333"/>
      <c r="K67" s="57" t="s">
        <v>228</v>
      </c>
      <c r="L67" s="55"/>
      <c r="M67" s="335">
        <f>IF(N67="","",VLOOKUP(N67,基準選択肢C,2,FALSE))</f>
      </c>
      <c r="N67" s="335">
        <f>IF(AND(G67="はい",I67="はい"),"基準1と6",IF(AND(J67="はい",L67="はい"),"基準1と6",IF(AND(G67="はい",I67="いいえ"),"基準1",IF(AND(J67="はい",L67="いいえ"),"基準1",""))))</f>
      </c>
    </row>
    <row r="68" spans="1:14" ht="79.5" customHeight="1">
      <c r="A68" s="50"/>
      <c r="B68" s="50"/>
      <c r="C68" s="356"/>
      <c r="D68" s="357"/>
      <c r="E68" s="358"/>
      <c r="F68" s="337"/>
      <c r="G68" s="359"/>
      <c r="H68" s="57" t="s">
        <v>81</v>
      </c>
      <c r="I68" s="55"/>
      <c r="J68" s="359"/>
      <c r="K68" s="57" t="s">
        <v>81</v>
      </c>
      <c r="L68" s="55"/>
      <c r="M68" s="305"/>
      <c r="N68" s="305"/>
    </row>
    <row r="69" spans="1:14" ht="60" customHeight="1">
      <c r="A69" s="50"/>
      <c r="B69" s="50"/>
      <c r="C69" s="338" t="s">
        <v>163</v>
      </c>
      <c r="D69" s="339"/>
      <c r="E69" s="339"/>
      <c r="F69" s="332" t="s">
        <v>52</v>
      </c>
      <c r="G69" s="336"/>
      <c r="H69" s="98" t="s">
        <v>229</v>
      </c>
      <c r="I69" s="55"/>
      <c r="J69" s="336"/>
      <c r="K69" s="98" t="s">
        <v>229</v>
      </c>
      <c r="L69" s="55"/>
      <c r="M69" s="335">
        <f>IF(N69="","",VLOOKUP(N69,基準選択肢C,2))</f>
      </c>
      <c r="N69" s="335">
        <f>IF(AND(G69="はい",I69="はい"),"基準1と4と5",IF(AND(J69="はい",L69="はい"),"基準1と4と5",IF(AND(G69="はい",I69="いいえ"),"基準1",IF(AND(J69="はい",L69="いいえ"),"基準1",""))))</f>
      </c>
    </row>
    <row r="70" spans="1:14" ht="79.5" customHeight="1">
      <c r="A70" s="50"/>
      <c r="B70" s="50"/>
      <c r="C70" s="340"/>
      <c r="D70" s="341"/>
      <c r="E70" s="341"/>
      <c r="F70" s="305"/>
      <c r="G70" s="334"/>
      <c r="H70" s="98" t="s">
        <v>82</v>
      </c>
      <c r="I70" s="55"/>
      <c r="J70" s="334"/>
      <c r="K70" s="98" t="s">
        <v>82</v>
      </c>
      <c r="L70" s="55"/>
      <c r="M70" s="305"/>
      <c r="N70" s="305"/>
    </row>
    <row r="71" spans="1:14" ht="60" customHeight="1">
      <c r="A71" s="50"/>
      <c r="B71" s="50"/>
      <c r="C71" s="340"/>
      <c r="D71" s="341"/>
      <c r="E71" s="341"/>
      <c r="F71" s="332" t="s">
        <v>51</v>
      </c>
      <c r="G71" s="333"/>
      <c r="H71" s="57" t="s">
        <v>229</v>
      </c>
      <c r="I71" s="55"/>
      <c r="J71" s="333"/>
      <c r="K71" s="57" t="s">
        <v>229</v>
      </c>
      <c r="L71" s="55"/>
      <c r="M71" s="335">
        <f>IF(N71="","",VLOOKUP(N71,基準選択肢C,2))</f>
      </c>
      <c r="N71" s="335">
        <f>IF(AND(G71="はい",I71="はい"),"基準1と6",IF(AND(J71="はい",L71="はい"),"基準1と6",IF(AND(G71="はい",I71="いいえ"),"基準1",IF(AND(J71="はい",L71="いいえ"),"基準1",""))))</f>
      </c>
    </row>
    <row r="72" spans="1:14" ht="79.5" customHeight="1">
      <c r="A72" s="50"/>
      <c r="B72" s="50"/>
      <c r="C72" s="342"/>
      <c r="D72" s="343"/>
      <c r="E72" s="343"/>
      <c r="F72" s="305"/>
      <c r="G72" s="334"/>
      <c r="H72" s="57" t="s">
        <v>82</v>
      </c>
      <c r="I72" s="55"/>
      <c r="J72" s="334"/>
      <c r="K72" s="57" t="s">
        <v>82</v>
      </c>
      <c r="L72" s="55"/>
      <c r="M72" s="305"/>
      <c r="N72" s="305"/>
    </row>
    <row r="73" spans="1:14" ht="19.5" customHeight="1">
      <c r="A73" s="50"/>
      <c r="B73" s="50"/>
      <c r="C73" s="48"/>
      <c r="D73" s="48"/>
      <c r="E73" s="48"/>
      <c r="F73" s="48"/>
      <c r="G73" s="48"/>
      <c r="H73" s="48"/>
      <c r="N73" s="250"/>
    </row>
    <row r="74" spans="1:14" ht="31.5" customHeight="1">
      <c r="A74" s="50"/>
      <c r="B74" s="50"/>
      <c r="C74" s="59"/>
      <c r="D74" s="63"/>
      <c r="E74" s="62" t="s">
        <v>168</v>
      </c>
      <c r="F74" s="244" t="s">
        <v>84</v>
      </c>
      <c r="G74" s="387">
        <f>IF(G21="","",G21)</f>
      </c>
      <c r="H74" s="388"/>
      <c r="I74" s="388"/>
      <c r="J74" s="388"/>
      <c r="K74" s="388"/>
      <c r="L74" s="388"/>
      <c r="M74" s="389"/>
      <c r="N74" s="245"/>
    </row>
    <row r="75" spans="1:14" ht="19.5" customHeight="1">
      <c r="A75" s="50"/>
      <c r="B75" s="50"/>
      <c r="C75" s="59"/>
      <c r="D75" s="59"/>
      <c r="E75" s="59"/>
      <c r="F75" s="59"/>
      <c r="G75" s="59"/>
      <c r="H75" s="59"/>
      <c r="I75" s="59"/>
      <c r="J75" s="59"/>
      <c r="K75" s="59"/>
      <c r="L75" s="59"/>
      <c r="M75" s="59"/>
      <c r="N75" s="245"/>
    </row>
    <row r="76" spans="1:14" ht="21" customHeight="1">
      <c r="A76" s="50"/>
      <c r="B76" s="50"/>
      <c r="C76" s="361" t="s">
        <v>62</v>
      </c>
      <c r="D76" s="362"/>
      <c r="E76" s="362"/>
      <c r="F76" s="363"/>
      <c r="G76" s="370" t="s">
        <v>61</v>
      </c>
      <c r="H76" s="371"/>
      <c r="I76" s="372"/>
      <c r="J76" s="370" t="s">
        <v>79</v>
      </c>
      <c r="K76" s="371"/>
      <c r="L76" s="372"/>
      <c r="M76" s="370"/>
      <c r="N76" s="385"/>
    </row>
    <row r="77" spans="1:14" ht="21" customHeight="1">
      <c r="A77" s="50"/>
      <c r="B77" s="50"/>
      <c r="C77" s="364"/>
      <c r="D77" s="365"/>
      <c r="E77" s="365"/>
      <c r="F77" s="366"/>
      <c r="G77" s="361" t="s">
        <v>23</v>
      </c>
      <c r="H77" s="370" t="s">
        <v>60</v>
      </c>
      <c r="I77" s="372"/>
      <c r="J77" s="361" t="s">
        <v>23</v>
      </c>
      <c r="K77" s="370" t="s">
        <v>60</v>
      </c>
      <c r="L77" s="372"/>
      <c r="M77" s="370" t="s">
        <v>60</v>
      </c>
      <c r="N77" s="385"/>
    </row>
    <row r="78" spans="1:14" ht="52.5" customHeight="1">
      <c r="A78" s="50"/>
      <c r="B78" s="50"/>
      <c r="C78" s="367"/>
      <c r="D78" s="368"/>
      <c r="E78" s="368"/>
      <c r="F78" s="369"/>
      <c r="G78" s="386"/>
      <c r="H78" s="370" t="s">
        <v>59</v>
      </c>
      <c r="I78" s="372"/>
      <c r="J78" s="386"/>
      <c r="K78" s="370" t="s">
        <v>59</v>
      </c>
      <c r="L78" s="372"/>
      <c r="M78" s="370" t="s">
        <v>58</v>
      </c>
      <c r="N78" s="385"/>
    </row>
    <row r="79" spans="1:14" ht="54" customHeight="1">
      <c r="A79" s="50"/>
      <c r="B79" s="50"/>
      <c r="C79" s="377" t="s">
        <v>80</v>
      </c>
      <c r="D79" s="378"/>
      <c r="E79" s="379"/>
      <c r="F79" s="56" t="s">
        <v>52</v>
      </c>
      <c r="G79" s="246"/>
      <c r="H79" s="57" t="s">
        <v>54</v>
      </c>
      <c r="I79" s="58"/>
      <c r="J79" s="246"/>
      <c r="K79" s="57" t="s">
        <v>54</v>
      </c>
      <c r="L79" s="58"/>
      <c r="M79" s="54">
        <f>IF(N79="","",VLOOKUP(N79,基準選択肢C,2,FALSE))</f>
      </c>
      <c r="N79" s="54">
        <f>IF(G79="はい","基準1",IF(J79="はい","基準1",""))</f>
      </c>
    </row>
    <row r="80" spans="1:14" ht="54" customHeight="1">
      <c r="A80" s="50"/>
      <c r="B80" s="50"/>
      <c r="C80" s="380" t="s">
        <v>159</v>
      </c>
      <c r="D80" s="381"/>
      <c r="E80" s="381"/>
      <c r="F80" s="332" t="s">
        <v>52</v>
      </c>
      <c r="G80" s="384"/>
      <c r="H80" s="247" t="s">
        <v>57</v>
      </c>
      <c r="I80" s="96"/>
      <c r="J80" s="384"/>
      <c r="K80" s="247" t="s">
        <v>57</v>
      </c>
      <c r="L80" s="96"/>
      <c r="M80" s="335">
        <f>IF(N80="","",VLOOKUP(N80,基準選択肢C,2,FALSE))</f>
      </c>
      <c r="N80" s="335">
        <f>IF(AND($G80="はい",$I81="有"),"基準1と4と5",IF(AND($J80="はい",$L81="有"),"基準1と4と5",IF($G80="はい","基準1",IF($J80="はい","基準1",""))))</f>
      </c>
    </row>
    <row r="81" spans="1:14" ht="48.75" customHeight="1">
      <c r="A81" s="50"/>
      <c r="B81" s="50"/>
      <c r="C81" s="382"/>
      <c r="D81" s="383"/>
      <c r="E81" s="383"/>
      <c r="F81" s="376"/>
      <c r="G81" s="360"/>
      <c r="H81" s="57" t="s">
        <v>56</v>
      </c>
      <c r="I81" s="55"/>
      <c r="J81" s="360"/>
      <c r="K81" s="57" t="s">
        <v>56</v>
      </c>
      <c r="L81" s="55"/>
      <c r="M81" s="305"/>
      <c r="N81" s="305"/>
    </row>
    <row r="82" spans="1:14" ht="60" customHeight="1">
      <c r="A82" s="50"/>
      <c r="B82" s="50"/>
      <c r="C82" s="350" t="s">
        <v>160</v>
      </c>
      <c r="D82" s="345"/>
      <c r="E82" s="346"/>
      <c r="F82" s="332" t="s">
        <v>52</v>
      </c>
      <c r="G82" s="333"/>
      <c r="H82" s="54" t="s">
        <v>55</v>
      </c>
      <c r="I82" s="55"/>
      <c r="J82" s="333"/>
      <c r="K82" s="54" t="s">
        <v>55</v>
      </c>
      <c r="L82" s="55"/>
      <c r="M82" s="335">
        <f>IF(N82="","",VLOOKUP(N82,基準選択肢C,2,FALSE))</f>
      </c>
      <c r="N82" s="335">
        <f>IF(OR(I83&gt;=2500000,L83&gt;=2500000),"基準1と4と5",IF(OR(I83&gt;=1000000,L83&gt;=1000000),"基準1",""))</f>
      </c>
    </row>
    <row r="83" spans="1:14" ht="54" customHeight="1">
      <c r="A83" s="50"/>
      <c r="B83" s="50"/>
      <c r="C83" s="373"/>
      <c r="D83" s="374"/>
      <c r="E83" s="375"/>
      <c r="F83" s="376"/>
      <c r="G83" s="360"/>
      <c r="H83" s="57" t="s">
        <v>54</v>
      </c>
      <c r="I83" s="58"/>
      <c r="J83" s="360"/>
      <c r="K83" s="57" t="s">
        <v>54</v>
      </c>
      <c r="L83" s="58"/>
      <c r="M83" s="305"/>
      <c r="N83" s="305"/>
    </row>
    <row r="84" spans="1:14" ht="60" customHeight="1">
      <c r="A84" s="50"/>
      <c r="B84" s="50"/>
      <c r="C84" s="373"/>
      <c r="D84" s="374"/>
      <c r="E84" s="375"/>
      <c r="F84" s="332" t="s">
        <v>51</v>
      </c>
      <c r="G84" s="333"/>
      <c r="H84" s="54" t="s">
        <v>55</v>
      </c>
      <c r="I84" s="55"/>
      <c r="J84" s="333"/>
      <c r="K84" s="54" t="s">
        <v>55</v>
      </c>
      <c r="L84" s="55"/>
      <c r="M84" s="335">
        <f>IF(N84="","",VLOOKUP(N84,基準選択肢C,2,FALSE))</f>
      </c>
      <c r="N84" s="335">
        <f>IF(OR(I85&gt;=2500000,L85&gt;=2500000),"基準1と6",IF(OR(I85&gt;=1000000,L85&gt;=1000000),"基準1",""))</f>
      </c>
    </row>
    <row r="85" spans="1:14" ht="54" customHeight="1">
      <c r="A85" s="50"/>
      <c r="B85" s="50"/>
      <c r="C85" s="347"/>
      <c r="D85" s="348"/>
      <c r="E85" s="349"/>
      <c r="F85" s="376"/>
      <c r="G85" s="360"/>
      <c r="H85" s="57" t="s">
        <v>54</v>
      </c>
      <c r="I85" s="58"/>
      <c r="J85" s="360"/>
      <c r="K85" s="57" t="s">
        <v>54</v>
      </c>
      <c r="L85" s="58"/>
      <c r="M85" s="305"/>
      <c r="N85" s="305"/>
    </row>
    <row r="86" spans="1:14" ht="73.5" customHeight="1">
      <c r="A86" s="50"/>
      <c r="B86" s="50"/>
      <c r="C86" s="344" t="s">
        <v>161</v>
      </c>
      <c r="D86" s="345"/>
      <c r="E86" s="346"/>
      <c r="F86" s="56" t="s">
        <v>52</v>
      </c>
      <c r="G86" s="248"/>
      <c r="H86" s="57" t="s">
        <v>53</v>
      </c>
      <c r="I86" s="55"/>
      <c r="J86" s="248"/>
      <c r="K86" s="57" t="s">
        <v>53</v>
      </c>
      <c r="L86" s="55"/>
      <c r="M86" s="54">
        <f>IF(N86="","",VLOOKUP(N86,基準選択肢C,2,FALSE))</f>
      </c>
      <c r="N86" s="54">
        <f>IF(G86="はい","基準1と4と5",IF(J86="はい","基準1と4と5",""))</f>
      </c>
    </row>
    <row r="87" spans="1:14" ht="79.5" customHeight="1">
      <c r="A87" s="50"/>
      <c r="B87" s="50"/>
      <c r="C87" s="347"/>
      <c r="D87" s="348"/>
      <c r="E87" s="349"/>
      <c r="F87" s="56" t="s">
        <v>51</v>
      </c>
      <c r="G87" s="248"/>
      <c r="H87" s="57" t="s">
        <v>53</v>
      </c>
      <c r="I87" s="55"/>
      <c r="J87" s="248"/>
      <c r="K87" s="57" t="s">
        <v>53</v>
      </c>
      <c r="L87" s="55"/>
      <c r="M87" s="54">
        <f>IF(N87="","",VLOOKUP(N87,基準選択肢C,2,FALSE))</f>
      </c>
      <c r="N87" s="54">
        <f>IF(G87="はい","基準1と6",IF(J87="はい","基準1と6",""))</f>
      </c>
    </row>
    <row r="88" spans="1:14" ht="62.25" customHeight="1">
      <c r="A88" s="50"/>
      <c r="B88" s="50"/>
      <c r="C88" s="350" t="s">
        <v>162</v>
      </c>
      <c r="D88" s="351"/>
      <c r="E88" s="352"/>
      <c r="F88" s="332" t="s">
        <v>52</v>
      </c>
      <c r="G88" s="333"/>
      <c r="H88" s="57" t="s">
        <v>228</v>
      </c>
      <c r="I88" s="55"/>
      <c r="J88" s="333"/>
      <c r="K88" s="57" t="s">
        <v>228</v>
      </c>
      <c r="L88" s="55"/>
      <c r="M88" s="335">
        <f>IF(N88="","",VLOOKUP(N88,基準選択肢C,2,FALSE))</f>
      </c>
      <c r="N88" s="335">
        <f>IF(AND(G88="はい",I88="はい"),"基準1と4と5",IF(AND(J88="はい",L88="はい"),"基準1と4と5",IF(AND(G88="はい",I88="いいえ"),"基準1",IF(AND(J88="はい",L88="いいえ"),"基準1",""))))</f>
      </c>
    </row>
    <row r="89" spans="1:14" ht="79.5" customHeight="1">
      <c r="A89" s="50"/>
      <c r="B89" s="50"/>
      <c r="C89" s="353"/>
      <c r="D89" s="354"/>
      <c r="E89" s="355"/>
      <c r="F89" s="337"/>
      <c r="G89" s="359"/>
      <c r="H89" s="57" t="s">
        <v>81</v>
      </c>
      <c r="I89" s="55"/>
      <c r="J89" s="359"/>
      <c r="K89" s="57" t="s">
        <v>81</v>
      </c>
      <c r="L89" s="55"/>
      <c r="M89" s="305"/>
      <c r="N89" s="305"/>
    </row>
    <row r="90" spans="1:14" ht="62.25" customHeight="1">
      <c r="A90" s="50"/>
      <c r="B90" s="50"/>
      <c r="C90" s="353"/>
      <c r="D90" s="354"/>
      <c r="E90" s="355"/>
      <c r="F90" s="332" t="s">
        <v>51</v>
      </c>
      <c r="G90" s="333"/>
      <c r="H90" s="57" t="s">
        <v>228</v>
      </c>
      <c r="I90" s="55"/>
      <c r="J90" s="333"/>
      <c r="K90" s="57" t="s">
        <v>228</v>
      </c>
      <c r="L90" s="55"/>
      <c r="M90" s="335">
        <f>IF(N90="","",VLOOKUP(N90,基準選択肢C,2,FALSE))</f>
      </c>
      <c r="N90" s="335">
        <f>IF(AND(G90="はい",I90="はい"),"基準1と6",IF(AND(J90="はい",L90="はい"),"基準1と6",IF(AND(G90="はい",I90="いいえ"),"基準1",IF(AND(J90="はい",L90="いいえ"),"基準1",""))))</f>
      </c>
    </row>
    <row r="91" spans="1:14" ht="79.5" customHeight="1">
      <c r="A91" s="50"/>
      <c r="B91" s="50"/>
      <c r="C91" s="356"/>
      <c r="D91" s="357"/>
      <c r="E91" s="358"/>
      <c r="F91" s="337"/>
      <c r="G91" s="359"/>
      <c r="H91" s="57" t="s">
        <v>81</v>
      </c>
      <c r="I91" s="55"/>
      <c r="J91" s="359"/>
      <c r="K91" s="57" t="s">
        <v>81</v>
      </c>
      <c r="L91" s="55"/>
      <c r="M91" s="305"/>
      <c r="N91" s="305"/>
    </row>
    <row r="92" spans="1:14" ht="60" customHeight="1">
      <c r="A92" s="50"/>
      <c r="B92" s="50"/>
      <c r="C92" s="338" t="s">
        <v>163</v>
      </c>
      <c r="D92" s="339"/>
      <c r="E92" s="339"/>
      <c r="F92" s="332" t="s">
        <v>52</v>
      </c>
      <c r="G92" s="336"/>
      <c r="H92" s="98" t="s">
        <v>229</v>
      </c>
      <c r="I92" s="55"/>
      <c r="J92" s="336"/>
      <c r="K92" s="98" t="s">
        <v>229</v>
      </c>
      <c r="L92" s="55"/>
      <c r="M92" s="335">
        <f>IF(N92="","",VLOOKUP(N92,基準選択肢C,2))</f>
      </c>
      <c r="N92" s="335">
        <f>IF(AND(G92="はい",I92="はい"),"基準1と4と5",IF(AND(J92="はい",L92="はい"),"基準1と4と5",IF(AND(G92="はい",I92="いいえ"),"基準1",IF(AND(J92="はい",L92="いいえ"),"基準1",""))))</f>
      </c>
    </row>
    <row r="93" spans="1:14" ht="79.5" customHeight="1">
      <c r="A93" s="50"/>
      <c r="B93" s="50"/>
      <c r="C93" s="340"/>
      <c r="D93" s="341"/>
      <c r="E93" s="341"/>
      <c r="F93" s="305"/>
      <c r="G93" s="334"/>
      <c r="H93" s="98" t="s">
        <v>82</v>
      </c>
      <c r="I93" s="55"/>
      <c r="J93" s="334"/>
      <c r="K93" s="98" t="s">
        <v>82</v>
      </c>
      <c r="L93" s="55"/>
      <c r="M93" s="305"/>
      <c r="N93" s="305"/>
    </row>
    <row r="94" spans="1:14" ht="60" customHeight="1">
      <c r="A94" s="50"/>
      <c r="B94" s="50"/>
      <c r="C94" s="340"/>
      <c r="D94" s="341"/>
      <c r="E94" s="341"/>
      <c r="F94" s="332" t="s">
        <v>51</v>
      </c>
      <c r="G94" s="333"/>
      <c r="H94" s="57" t="s">
        <v>229</v>
      </c>
      <c r="I94" s="55"/>
      <c r="J94" s="333"/>
      <c r="K94" s="57" t="s">
        <v>229</v>
      </c>
      <c r="L94" s="55"/>
      <c r="M94" s="335">
        <f>IF(N94="","",VLOOKUP(N94,基準選択肢C,2))</f>
      </c>
      <c r="N94" s="335">
        <f>IF(AND(G94="はい",I94="はい"),"基準1と6",IF(AND(J94="はい",L94="はい"),"基準1と6",IF(AND(G94="はい",I94="いいえ"),"基準1",IF(AND(J94="はい",L94="いいえ"),"基準1",""))))</f>
      </c>
    </row>
    <row r="95" spans="1:14" ht="79.5" customHeight="1">
      <c r="A95" s="50"/>
      <c r="B95" s="50"/>
      <c r="C95" s="342"/>
      <c r="D95" s="343"/>
      <c r="E95" s="343"/>
      <c r="F95" s="305"/>
      <c r="G95" s="334"/>
      <c r="H95" s="57" t="s">
        <v>82</v>
      </c>
      <c r="I95" s="55"/>
      <c r="J95" s="334"/>
      <c r="K95" s="57" t="s">
        <v>82</v>
      </c>
      <c r="L95" s="55"/>
      <c r="M95" s="305"/>
      <c r="N95" s="305"/>
    </row>
    <row r="96" spans="3:14" ht="20.25" customHeight="1">
      <c r="C96" s="48"/>
      <c r="D96" s="48"/>
      <c r="E96" s="48"/>
      <c r="F96" s="48"/>
      <c r="G96" s="48"/>
      <c r="H96" s="48"/>
      <c r="N96" s="250"/>
    </row>
    <row r="97" spans="1:14" ht="31.5" customHeight="1">
      <c r="A97" s="50"/>
      <c r="B97" s="50"/>
      <c r="C97" s="59"/>
      <c r="D97" s="63"/>
      <c r="E97" s="62" t="s">
        <v>168</v>
      </c>
      <c r="F97" s="244" t="s">
        <v>85</v>
      </c>
      <c r="G97" s="387">
        <f>IF(G22="","",G22)</f>
      </c>
      <c r="H97" s="388"/>
      <c r="I97" s="388"/>
      <c r="J97" s="388"/>
      <c r="K97" s="388"/>
      <c r="L97" s="388"/>
      <c r="M97" s="389"/>
      <c r="N97" s="245"/>
    </row>
    <row r="98" spans="1:14" ht="19.5" customHeight="1">
      <c r="A98" s="50"/>
      <c r="B98" s="50"/>
      <c r="C98" s="59"/>
      <c r="D98" s="59"/>
      <c r="E98" s="59"/>
      <c r="F98" s="59"/>
      <c r="G98" s="59"/>
      <c r="H98" s="59"/>
      <c r="I98" s="59"/>
      <c r="J98" s="59"/>
      <c r="K98" s="59"/>
      <c r="L98" s="59"/>
      <c r="M98" s="59"/>
      <c r="N98" s="245"/>
    </row>
    <row r="99" spans="1:14" ht="21" customHeight="1">
      <c r="A99" s="50"/>
      <c r="B99" s="50"/>
      <c r="C99" s="361" t="s">
        <v>62</v>
      </c>
      <c r="D99" s="362"/>
      <c r="E99" s="362"/>
      <c r="F99" s="363"/>
      <c r="G99" s="370" t="s">
        <v>61</v>
      </c>
      <c r="H99" s="371"/>
      <c r="I99" s="372"/>
      <c r="J99" s="370" t="s">
        <v>79</v>
      </c>
      <c r="K99" s="371"/>
      <c r="L99" s="372"/>
      <c r="M99" s="370"/>
      <c r="N99" s="385"/>
    </row>
    <row r="100" spans="1:14" ht="21" customHeight="1">
      <c r="A100" s="50"/>
      <c r="B100" s="50"/>
      <c r="C100" s="364"/>
      <c r="D100" s="365"/>
      <c r="E100" s="365"/>
      <c r="F100" s="366"/>
      <c r="G100" s="361" t="s">
        <v>23</v>
      </c>
      <c r="H100" s="370" t="s">
        <v>60</v>
      </c>
      <c r="I100" s="372"/>
      <c r="J100" s="361" t="s">
        <v>23</v>
      </c>
      <c r="K100" s="370" t="s">
        <v>60</v>
      </c>
      <c r="L100" s="372"/>
      <c r="M100" s="370" t="s">
        <v>60</v>
      </c>
      <c r="N100" s="385"/>
    </row>
    <row r="101" spans="1:14" ht="52.5" customHeight="1">
      <c r="A101" s="50"/>
      <c r="B101" s="50"/>
      <c r="C101" s="367"/>
      <c r="D101" s="368"/>
      <c r="E101" s="368"/>
      <c r="F101" s="369"/>
      <c r="G101" s="386"/>
      <c r="H101" s="370" t="s">
        <v>59</v>
      </c>
      <c r="I101" s="372"/>
      <c r="J101" s="386"/>
      <c r="K101" s="370" t="s">
        <v>59</v>
      </c>
      <c r="L101" s="372"/>
      <c r="M101" s="370" t="s">
        <v>58</v>
      </c>
      <c r="N101" s="385"/>
    </row>
    <row r="102" spans="1:14" ht="54" customHeight="1">
      <c r="A102" s="50"/>
      <c r="B102" s="50"/>
      <c r="C102" s="377" t="s">
        <v>80</v>
      </c>
      <c r="D102" s="378"/>
      <c r="E102" s="379"/>
      <c r="F102" s="56" t="s">
        <v>52</v>
      </c>
      <c r="G102" s="246"/>
      <c r="H102" s="57" t="s">
        <v>54</v>
      </c>
      <c r="I102" s="58"/>
      <c r="J102" s="246"/>
      <c r="K102" s="57" t="s">
        <v>54</v>
      </c>
      <c r="L102" s="58"/>
      <c r="M102" s="54">
        <f>IF(N102="","",VLOOKUP(N102,基準選択肢C,2,FALSE))</f>
      </c>
      <c r="N102" s="54">
        <f>IF(G102="はい","基準1",IF(J102="はい","基準1",""))</f>
      </c>
    </row>
    <row r="103" spans="1:14" ht="54" customHeight="1">
      <c r="A103" s="50"/>
      <c r="B103" s="50"/>
      <c r="C103" s="380" t="s">
        <v>159</v>
      </c>
      <c r="D103" s="381"/>
      <c r="E103" s="381"/>
      <c r="F103" s="332" t="s">
        <v>52</v>
      </c>
      <c r="G103" s="384"/>
      <c r="H103" s="247" t="s">
        <v>57</v>
      </c>
      <c r="I103" s="96"/>
      <c r="J103" s="384"/>
      <c r="K103" s="247" t="s">
        <v>57</v>
      </c>
      <c r="L103" s="96"/>
      <c r="M103" s="335">
        <f>IF(N103="","",VLOOKUP(N103,基準選択肢C,2,FALSE))</f>
      </c>
      <c r="N103" s="335">
        <f>IF(AND($G103="はい",$I104="有"),"基準1と4と5",IF(AND($J103="はい",$L104="有"),"基準1と4と5",IF($G103="はい","基準1",IF($J103="はい","基準1",""))))</f>
      </c>
    </row>
    <row r="104" spans="1:14" ht="48.75" customHeight="1">
      <c r="A104" s="50"/>
      <c r="B104" s="50"/>
      <c r="C104" s="382"/>
      <c r="D104" s="383"/>
      <c r="E104" s="383"/>
      <c r="F104" s="376"/>
      <c r="G104" s="360"/>
      <c r="H104" s="57" t="s">
        <v>56</v>
      </c>
      <c r="I104" s="55"/>
      <c r="J104" s="360"/>
      <c r="K104" s="57" t="s">
        <v>56</v>
      </c>
      <c r="L104" s="55"/>
      <c r="M104" s="305"/>
      <c r="N104" s="305"/>
    </row>
    <row r="105" spans="1:14" ht="60" customHeight="1">
      <c r="A105" s="50"/>
      <c r="B105" s="50"/>
      <c r="C105" s="350" t="s">
        <v>160</v>
      </c>
      <c r="D105" s="345"/>
      <c r="E105" s="346"/>
      <c r="F105" s="332" t="s">
        <v>52</v>
      </c>
      <c r="G105" s="333"/>
      <c r="H105" s="54" t="s">
        <v>55</v>
      </c>
      <c r="I105" s="55"/>
      <c r="J105" s="333"/>
      <c r="K105" s="54" t="s">
        <v>55</v>
      </c>
      <c r="L105" s="55"/>
      <c r="M105" s="335">
        <f>IF(N105="","",VLOOKUP(N105,基準選択肢C,2,FALSE))</f>
      </c>
      <c r="N105" s="335">
        <f>IF(OR(I106&gt;=2500000,L106&gt;=2500000),"基準1と4と5",IF(OR(I106&gt;=1000000,L106&gt;=1000000),"基準1",""))</f>
      </c>
    </row>
    <row r="106" spans="1:14" ht="54" customHeight="1">
      <c r="A106" s="50"/>
      <c r="B106" s="50"/>
      <c r="C106" s="373"/>
      <c r="D106" s="374"/>
      <c r="E106" s="375"/>
      <c r="F106" s="376"/>
      <c r="G106" s="360"/>
      <c r="H106" s="57" t="s">
        <v>54</v>
      </c>
      <c r="I106" s="58"/>
      <c r="J106" s="360"/>
      <c r="K106" s="57" t="s">
        <v>54</v>
      </c>
      <c r="L106" s="58"/>
      <c r="M106" s="305"/>
      <c r="N106" s="305"/>
    </row>
    <row r="107" spans="1:14" ht="60" customHeight="1">
      <c r="A107" s="50"/>
      <c r="B107" s="50"/>
      <c r="C107" s="373"/>
      <c r="D107" s="374"/>
      <c r="E107" s="375"/>
      <c r="F107" s="332" t="s">
        <v>51</v>
      </c>
      <c r="G107" s="333"/>
      <c r="H107" s="54" t="s">
        <v>55</v>
      </c>
      <c r="I107" s="55"/>
      <c r="J107" s="333"/>
      <c r="K107" s="54" t="s">
        <v>55</v>
      </c>
      <c r="L107" s="55"/>
      <c r="M107" s="335">
        <f>IF(N107="","",VLOOKUP(N107,基準選択肢C,2,FALSE))</f>
      </c>
      <c r="N107" s="335">
        <f>IF(OR(I108&gt;=2500000,L108&gt;=2500000),"基準1と6",IF(OR(I108&gt;=1000000,L108&gt;=1000000),"基準1",""))</f>
      </c>
    </row>
    <row r="108" spans="1:14" ht="54" customHeight="1">
      <c r="A108" s="50"/>
      <c r="B108" s="50"/>
      <c r="C108" s="347"/>
      <c r="D108" s="348"/>
      <c r="E108" s="349"/>
      <c r="F108" s="376"/>
      <c r="G108" s="360"/>
      <c r="H108" s="57" t="s">
        <v>54</v>
      </c>
      <c r="I108" s="58"/>
      <c r="J108" s="360"/>
      <c r="K108" s="57" t="s">
        <v>54</v>
      </c>
      <c r="L108" s="58"/>
      <c r="M108" s="305"/>
      <c r="N108" s="305"/>
    </row>
    <row r="109" spans="1:14" ht="73.5" customHeight="1">
      <c r="A109" s="50"/>
      <c r="B109" s="50"/>
      <c r="C109" s="344" t="s">
        <v>161</v>
      </c>
      <c r="D109" s="345"/>
      <c r="E109" s="346"/>
      <c r="F109" s="56" t="s">
        <v>52</v>
      </c>
      <c r="G109" s="248"/>
      <c r="H109" s="57" t="s">
        <v>53</v>
      </c>
      <c r="I109" s="55"/>
      <c r="J109" s="248"/>
      <c r="K109" s="57" t="s">
        <v>53</v>
      </c>
      <c r="L109" s="55"/>
      <c r="M109" s="54">
        <f>IF(N109="","",VLOOKUP(N109,基準選択肢C,2,FALSE))</f>
      </c>
      <c r="N109" s="54">
        <f>IF(G109="はい","基準1と4と5",IF(J109="はい","基準1と4と5",""))</f>
      </c>
    </row>
    <row r="110" spans="1:14" ht="79.5" customHeight="1">
      <c r="A110" s="50"/>
      <c r="B110" s="50"/>
      <c r="C110" s="347"/>
      <c r="D110" s="348"/>
      <c r="E110" s="349"/>
      <c r="F110" s="56" t="s">
        <v>51</v>
      </c>
      <c r="G110" s="248"/>
      <c r="H110" s="57" t="s">
        <v>53</v>
      </c>
      <c r="I110" s="55"/>
      <c r="J110" s="248"/>
      <c r="K110" s="57" t="s">
        <v>53</v>
      </c>
      <c r="L110" s="55"/>
      <c r="M110" s="54">
        <f>IF(N110="","",VLOOKUP(N110,基準選択肢C,2,FALSE))</f>
      </c>
      <c r="N110" s="54">
        <f>IF(G110="はい","基準1と6",IF(J110="はい","基準1と6",""))</f>
      </c>
    </row>
    <row r="111" spans="1:14" ht="62.25" customHeight="1">
      <c r="A111" s="50"/>
      <c r="B111" s="50"/>
      <c r="C111" s="350" t="s">
        <v>162</v>
      </c>
      <c r="D111" s="351"/>
      <c r="E111" s="352"/>
      <c r="F111" s="332" t="s">
        <v>52</v>
      </c>
      <c r="G111" s="333"/>
      <c r="H111" s="57" t="s">
        <v>228</v>
      </c>
      <c r="I111" s="55"/>
      <c r="J111" s="333"/>
      <c r="K111" s="57" t="s">
        <v>228</v>
      </c>
      <c r="L111" s="55"/>
      <c r="M111" s="335">
        <f>IF(N111="","",VLOOKUP(N111,基準選択肢C,2,FALSE))</f>
      </c>
      <c r="N111" s="335">
        <f>IF(AND(G111="はい",I111="はい"),"基準1と4と5",IF(AND(J111="はい",L111="はい"),"基準1と4と5",IF(AND(G111="はい",I111="いいえ"),"基準1",IF(AND(J111="はい",L111="いいえ"),"基準1",""))))</f>
      </c>
    </row>
    <row r="112" spans="1:14" ht="79.5" customHeight="1">
      <c r="A112" s="50"/>
      <c r="B112" s="50"/>
      <c r="C112" s="353"/>
      <c r="D112" s="354"/>
      <c r="E112" s="355"/>
      <c r="F112" s="337"/>
      <c r="G112" s="359"/>
      <c r="H112" s="57" t="s">
        <v>81</v>
      </c>
      <c r="I112" s="55"/>
      <c r="J112" s="359"/>
      <c r="K112" s="57" t="s">
        <v>81</v>
      </c>
      <c r="L112" s="55"/>
      <c r="M112" s="305"/>
      <c r="N112" s="305"/>
    </row>
    <row r="113" spans="1:14" ht="62.25" customHeight="1">
      <c r="A113" s="50"/>
      <c r="B113" s="50"/>
      <c r="C113" s="353"/>
      <c r="D113" s="354"/>
      <c r="E113" s="355"/>
      <c r="F113" s="332" t="s">
        <v>51</v>
      </c>
      <c r="G113" s="333"/>
      <c r="H113" s="57" t="s">
        <v>228</v>
      </c>
      <c r="I113" s="55"/>
      <c r="J113" s="333"/>
      <c r="K113" s="57" t="s">
        <v>228</v>
      </c>
      <c r="L113" s="55"/>
      <c r="M113" s="335">
        <f>IF(N113="","",VLOOKUP(N113,基準選択肢C,2,FALSE))</f>
      </c>
      <c r="N113" s="335">
        <f>IF(AND(G113="はい",I113="はい"),"基準1と6",IF(AND(J113="はい",L113="はい"),"基準1と6",IF(AND(G113="はい",I113="いいえ"),"基準1",IF(AND(J113="はい",L113="いいえ"),"基準1",""))))</f>
      </c>
    </row>
    <row r="114" spans="1:14" ht="79.5" customHeight="1">
      <c r="A114" s="50"/>
      <c r="B114" s="50"/>
      <c r="C114" s="356"/>
      <c r="D114" s="357"/>
      <c r="E114" s="358"/>
      <c r="F114" s="337"/>
      <c r="G114" s="359"/>
      <c r="H114" s="57" t="s">
        <v>81</v>
      </c>
      <c r="I114" s="55"/>
      <c r="J114" s="359"/>
      <c r="K114" s="57" t="s">
        <v>81</v>
      </c>
      <c r="L114" s="55"/>
      <c r="M114" s="305"/>
      <c r="N114" s="305"/>
    </row>
    <row r="115" spans="1:14" ht="60" customHeight="1">
      <c r="A115" s="50"/>
      <c r="B115" s="50"/>
      <c r="C115" s="338" t="s">
        <v>163</v>
      </c>
      <c r="D115" s="339"/>
      <c r="E115" s="339"/>
      <c r="F115" s="332" t="s">
        <v>52</v>
      </c>
      <c r="G115" s="336"/>
      <c r="H115" s="98" t="s">
        <v>229</v>
      </c>
      <c r="I115" s="55"/>
      <c r="J115" s="336"/>
      <c r="K115" s="98" t="s">
        <v>229</v>
      </c>
      <c r="L115" s="55"/>
      <c r="M115" s="335">
        <f>IF(N115="","",VLOOKUP(N115,基準選択肢C,2))</f>
      </c>
      <c r="N115" s="335">
        <f>IF(AND(G115="はい",I115="はい"),"基準1と4と5",IF(AND(J115="はい",L115="はい"),"基準1と4と5",IF(AND(G115="はい",I115="いいえ"),"基準1",IF(AND(J115="はい",L115="いいえ"),"基準1",""))))</f>
      </c>
    </row>
    <row r="116" spans="1:14" ht="79.5" customHeight="1">
      <c r="A116" s="50"/>
      <c r="B116" s="50"/>
      <c r="C116" s="340"/>
      <c r="D116" s="341"/>
      <c r="E116" s="341"/>
      <c r="F116" s="305"/>
      <c r="G116" s="334"/>
      <c r="H116" s="98" t="s">
        <v>82</v>
      </c>
      <c r="I116" s="55"/>
      <c r="J116" s="334"/>
      <c r="K116" s="98" t="s">
        <v>82</v>
      </c>
      <c r="L116" s="55"/>
      <c r="M116" s="305"/>
      <c r="N116" s="305"/>
    </row>
    <row r="117" spans="1:14" ht="60" customHeight="1">
      <c r="A117" s="50"/>
      <c r="B117" s="50"/>
      <c r="C117" s="340"/>
      <c r="D117" s="341"/>
      <c r="E117" s="341"/>
      <c r="F117" s="332" t="s">
        <v>51</v>
      </c>
      <c r="G117" s="333"/>
      <c r="H117" s="57" t="s">
        <v>229</v>
      </c>
      <c r="I117" s="55"/>
      <c r="J117" s="333"/>
      <c r="K117" s="57" t="s">
        <v>229</v>
      </c>
      <c r="L117" s="55"/>
      <c r="M117" s="335">
        <f>IF(N117="","",VLOOKUP(N117,基準選択肢C,2))</f>
      </c>
      <c r="N117" s="335">
        <f>IF(AND(G117="はい",I117="はい"),"基準1と6",IF(AND(J117="はい",L117="はい"),"基準1と6",IF(AND(G117="はい",I117="いいえ"),"基準1",IF(AND(J117="はい",L117="いいえ"),"基準1",""))))</f>
      </c>
    </row>
    <row r="118" spans="1:14" ht="79.5" customHeight="1">
      <c r="A118" s="50"/>
      <c r="B118" s="50"/>
      <c r="C118" s="342"/>
      <c r="D118" s="343"/>
      <c r="E118" s="343"/>
      <c r="F118" s="305"/>
      <c r="G118" s="334"/>
      <c r="H118" s="57" t="s">
        <v>82</v>
      </c>
      <c r="I118" s="55"/>
      <c r="J118" s="334"/>
      <c r="K118" s="57" t="s">
        <v>82</v>
      </c>
      <c r="L118" s="55"/>
      <c r="M118" s="305"/>
      <c r="N118" s="305"/>
    </row>
    <row r="119" spans="1:14" ht="19.5" customHeight="1">
      <c r="A119" s="50"/>
      <c r="B119" s="50"/>
      <c r="C119" s="48"/>
      <c r="D119" s="48"/>
      <c r="E119" s="48"/>
      <c r="F119" s="48"/>
      <c r="G119" s="48"/>
      <c r="H119" s="48"/>
      <c r="N119" s="250"/>
    </row>
    <row r="120" spans="1:14" ht="31.5" customHeight="1">
      <c r="A120" s="50"/>
      <c r="B120" s="50"/>
      <c r="C120" s="59"/>
      <c r="D120" s="63"/>
      <c r="E120" s="62" t="s">
        <v>168</v>
      </c>
      <c r="F120" s="244" t="s">
        <v>86</v>
      </c>
      <c r="G120" s="387">
        <f>IF(G23="","",G23)</f>
      </c>
      <c r="H120" s="388"/>
      <c r="I120" s="388"/>
      <c r="J120" s="388"/>
      <c r="K120" s="388"/>
      <c r="L120" s="388"/>
      <c r="M120" s="389"/>
      <c r="N120" s="245"/>
    </row>
    <row r="121" spans="1:14" ht="19.5" customHeight="1">
      <c r="A121" s="50"/>
      <c r="B121" s="50"/>
      <c r="C121" s="59"/>
      <c r="D121" s="59"/>
      <c r="E121" s="59"/>
      <c r="F121" s="59"/>
      <c r="G121" s="59"/>
      <c r="H121" s="59"/>
      <c r="I121" s="59"/>
      <c r="J121" s="59"/>
      <c r="K121" s="59"/>
      <c r="L121" s="59"/>
      <c r="M121" s="59"/>
      <c r="N121" s="245"/>
    </row>
    <row r="122" spans="1:14" ht="21" customHeight="1">
      <c r="A122" s="50"/>
      <c r="B122" s="50"/>
      <c r="C122" s="361" t="s">
        <v>62</v>
      </c>
      <c r="D122" s="362"/>
      <c r="E122" s="362"/>
      <c r="F122" s="363"/>
      <c r="G122" s="370" t="s">
        <v>61</v>
      </c>
      <c r="H122" s="371"/>
      <c r="I122" s="372"/>
      <c r="J122" s="370" t="s">
        <v>79</v>
      </c>
      <c r="K122" s="371"/>
      <c r="L122" s="372"/>
      <c r="M122" s="370"/>
      <c r="N122" s="385"/>
    </row>
    <row r="123" spans="1:14" ht="21" customHeight="1">
      <c r="A123" s="50"/>
      <c r="B123" s="50"/>
      <c r="C123" s="364"/>
      <c r="D123" s="365"/>
      <c r="E123" s="365"/>
      <c r="F123" s="366"/>
      <c r="G123" s="361" t="s">
        <v>23</v>
      </c>
      <c r="H123" s="370" t="s">
        <v>60</v>
      </c>
      <c r="I123" s="372"/>
      <c r="J123" s="361" t="s">
        <v>23</v>
      </c>
      <c r="K123" s="370" t="s">
        <v>60</v>
      </c>
      <c r="L123" s="372"/>
      <c r="M123" s="370" t="s">
        <v>60</v>
      </c>
      <c r="N123" s="385"/>
    </row>
    <row r="124" spans="1:14" ht="52.5" customHeight="1">
      <c r="A124" s="50"/>
      <c r="B124" s="50"/>
      <c r="C124" s="367"/>
      <c r="D124" s="368"/>
      <c r="E124" s="368"/>
      <c r="F124" s="369"/>
      <c r="G124" s="386"/>
      <c r="H124" s="370" t="s">
        <v>59</v>
      </c>
      <c r="I124" s="372"/>
      <c r="J124" s="386"/>
      <c r="K124" s="370" t="s">
        <v>59</v>
      </c>
      <c r="L124" s="372"/>
      <c r="M124" s="370" t="s">
        <v>58</v>
      </c>
      <c r="N124" s="385"/>
    </row>
    <row r="125" spans="1:14" ht="54" customHeight="1">
      <c r="A125" s="50"/>
      <c r="B125" s="50"/>
      <c r="C125" s="377" t="s">
        <v>80</v>
      </c>
      <c r="D125" s="378"/>
      <c r="E125" s="379"/>
      <c r="F125" s="56" t="s">
        <v>52</v>
      </c>
      <c r="G125" s="246"/>
      <c r="H125" s="57" t="s">
        <v>54</v>
      </c>
      <c r="I125" s="58"/>
      <c r="J125" s="246"/>
      <c r="K125" s="57" t="s">
        <v>54</v>
      </c>
      <c r="L125" s="58"/>
      <c r="M125" s="54">
        <f>IF(N125="","",VLOOKUP(N125,基準選択肢C,2,FALSE))</f>
      </c>
      <c r="N125" s="54">
        <f>IF(G125="はい","基準1",IF(J125="はい","基準1",""))</f>
      </c>
    </row>
    <row r="126" spans="1:14" ht="54" customHeight="1">
      <c r="A126" s="50"/>
      <c r="B126" s="50"/>
      <c r="C126" s="380" t="s">
        <v>159</v>
      </c>
      <c r="D126" s="381"/>
      <c r="E126" s="381"/>
      <c r="F126" s="332" t="s">
        <v>52</v>
      </c>
      <c r="G126" s="384"/>
      <c r="H126" s="247" t="s">
        <v>57</v>
      </c>
      <c r="I126" s="96"/>
      <c r="J126" s="384"/>
      <c r="K126" s="247" t="s">
        <v>57</v>
      </c>
      <c r="L126" s="96"/>
      <c r="M126" s="335">
        <f>IF(N126="","",VLOOKUP(N126,基準選択肢C,2,FALSE))</f>
      </c>
      <c r="N126" s="335">
        <f>IF(AND($G126="はい",$I127="有"),"基準1と4と5",IF(AND($J126="はい",$L127="有"),"基準1と4と5",IF($G126="はい","基準1",IF($J126="はい","基準1",""))))</f>
      </c>
    </row>
    <row r="127" spans="1:14" ht="48.75" customHeight="1">
      <c r="A127" s="50"/>
      <c r="B127" s="50"/>
      <c r="C127" s="382"/>
      <c r="D127" s="383"/>
      <c r="E127" s="383"/>
      <c r="F127" s="376"/>
      <c r="G127" s="360"/>
      <c r="H127" s="57" t="s">
        <v>56</v>
      </c>
      <c r="I127" s="55"/>
      <c r="J127" s="360"/>
      <c r="K127" s="57" t="s">
        <v>56</v>
      </c>
      <c r="L127" s="55"/>
      <c r="M127" s="305"/>
      <c r="N127" s="305"/>
    </row>
    <row r="128" spans="1:14" ht="60" customHeight="1">
      <c r="A128" s="50"/>
      <c r="B128" s="50"/>
      <c r="C128" s="350" t="s">
        <v>160</v>
      </c>
      <c r="D128" s="345"/>
      <c r="E128" s="346"/>
      <c r="F128" s="332" t="s">
        <v>52</v>
      </c>
      <c r="G128" s="333"/>
      <c r="H128" s="54" t="s">
        <v>55</v>
      </c>
      <c r="I128" s="55"/>
      <c r="J128" s="333"/>
      <c r="K128" s="54" t="s">
        <v>55</v>
      </c>
      <c r="L128" s="55"/>
      <c r="M128" s="335">
        <f>IF(N128="","",VLOOKUP(N128,基準選択肢C,2,FALSE))</f>
      </c>
      <c r="N128" s="335">
        <f>IF(OR(I129&gt;=2500000,L129&gt;=2500000),"基準1と4と5",IF(OR(I129&gt;=1000000,L129&gt;=1000000),"基準1",""))</f>
      </c>
    </row>
    <row r="129" spans="1:14" ht="54" customHeight="1">
      <c r="A129" s="50"/>
      <c r="B129" s="50"/>
      <c r="C129" s="373"/>
      <c r="D129" s="374"/>
      <c r="E129" s="375"/>
      <c r="F129" s="376"/>
      <c r="G129" s="360"/>
      <c r="H129" s="57" t="s">
        <v>54</v>
      </c>
      <c r="I129" s="58"/>
      <c r="J129" s="360"/>
      <c r="K129" s="57" t="s">
        <v>54</v>
      </c>
      <c r="L129" s="58"/>
      <c r="M129" s="305"/>
      <c r="N129" s="305"/>
    </row>
    <row r="130" spans="1:14" ht="60" customHeight="1">
      <c r="A130" s="50"/>
      <c r="B130" s="50"/>
      <c r="C130" s="373"/>
      <c r="D130" s="374"/>
      <c r="E130" s="375"/>
      <c r="F130" s="332" t="s">
        <v>51</v>
      </c>
      <c r="G130" s="333"/>
      <c r="H130" s="54" t="s">
        <v>55</v>
      </c>
      <c r="I130" s="55"/>
      <c r="J130" s="333"/>
      <c r="K130" s="54" t="s">
        <v>55</v>
      </c>
      <c r="L130" s="55"/>
      <c r="M130" s="335">
        <f>IF(N130="","",VLOOKUP(N130,基準選択肢C,2,FALSE))</f>
      </c>
      <c r="N130" s="335">
        <f>IF(OR(I131&gt;=2500000,L131&gt;=2500000),"基準1と6",IF(OR(I131&gt;=1000000,L131&gt;=1000000),"基準1",""))</f>
      </c>
    </row>
    <row r="131" spans="1:14" ht="54" customHeight="1">
      <c r="A131" s="50"/>
      <c r="B131" s="50"/>
      <c r="C131" s="347"/>
      <c r="D131" s="348"/>
      <c r="E131" s="349"/>
      <c r="F131" s="376"/>
      <c r="G131" s="360"/>
      <c r="H131" s="57" t="s">
        <v>54</v>
      </c>
      <c r="I131" s="58"/>
      <c r="J131" s="360"/>
      <c r="K131" s="57" t="s">
        <v>54</v>
      </c>
      <c r="L131" s="58"/>
      <c r="M131" s="305"/>
      <c r="N131" s="305"/>
    </row>
    <row r="132" spans="1:14" ht="73.5" customHeight="1">
      <c r="A132" s="50"/>
      <c r="B132" s="50"/>
      <c r="C132" s="344" t="s">
        <v>161</v>
      </c>
      <c r="D132" s="345"/>
      <c r="E132" s="346"/>
      <c r="F132" s="56" t="s">
        <v>52</v>
      </c>
      <c r="G132" s="248"/>
      <c r="H132" s="57" t="s">
        <v>53</v>
      </c>
      <c r="I132" s="55"/>
      <c r="J132" s="248"/>
      <c r="K132" s="57" t="s">
        <v>53</v>
      </c>
      <c r="L132" s="55"/>
      <c r="M132" s="54">
        <f>IF(N132="","",VLOOKUP(N132,基準選択肢C,2,FALSE))</f>
      </c>
      <c r="N132" s="54">
        <f>IF(G132="はい","基準1と4と5",IF(J132="はい","基準1と4と5",""))</f>
      </c>
    </row>
    <row r="133" spans="1:14" ht="79.5" customHeight="1">
      <c r="A133" s="50"/>
      <c r="B133" s="50"/>
      <c r="C133" s="347"/>
      <c r="D133" s="348"/>
      <c r="E133" s="349"/>
      <c r="F133" s="56" t="s">
        <v>51</v>
      </c>
      <c r="G133" s="248"/>
      <c r="H133" s="57" t="s">
        <v>53</v>
      </c>
      <c r="I133" s="55"/>
      <c r="J133" s="248"/>
      <c r="K133" s="57" t="s">
        <v>53</v>
      </c>
      <c r="L133" s="55"/>
      <c r="M133" s="54">
        <f>IF(N133="","",VLOOKUP(N133,基準選択肢C,2,FALSE))</f>
      </c>
      <c r="N133" s="54">
        <f>IF(G133="はい","基準1と6",IF(J133="はい","基準1と6",""))</f>
      </c>
    </row>
    <row r="134" spans="1:14" ht="62.25" customHeight="1">
      <c r="A134" s="50"/>
      <c r="B134" s="50"/>
      <c r="C134" s="350" t="s">
        <v>162</v>
      </c>
      <c r="D134" s="351"/>
      <c r="E134" s="352"/>
      <c r="F134" s="332" t="s">
        <v>52</v>
      </c>
      <c r="G134" s="333"/>
      <c r="H134" s="57" t="s">
        <v>228</v>
      </c>
      <c r="I134" s="55"/>
      <c r="J134" s="333"/>
      <c r="K134" s="57" t="s">
        <v>228</v>
      </c>
      <c r="L134" s="55"/>
      <c r="M134" s="335">
        <f>IF(N134="","",VLOOKUP(N134,基準選択肢C,2,FALSE))</f>
      </c>
      <c r="N134" s="335">
        <f>IF(AND(G134="はい",I134="はい"),"基準1と4と5",IF(AND(J134="はい",L134="はい"),"基準1と4と5",IF(AND(G134="はい",I134="いいえ"),"基準1",IF(AND(J134="はい",L134="いいえ"),"基準1",""))))</f>
      </c>
    </row>
    <row r="135" spans="1:14" ht="79.5" customHeight="1">
      <c r="A135" s="50"/>
      <c r="B135" s="50"/>
      <c r="C135" s="353"/>
      <c r="D135" s="354"/>
      <c r="E135" s="355"/>
      <c r="F135" s="337"/>
      <c r="G135" s="359"/>
      <c r="H135" s="57" t="s">
        <v>81</v>
      </c>
      <c r="I135" s="55"/>
      <c r="J135" s="359"/>
      <c r="K135" s="57" t="s">
        <v>81</v>
      </c>
      <c r="L135" s="55"/>
      <c r="M135" s="305"/>
      <c r="N135" s="305"/>
    </row>
    <row r="136" spans="1:14" ht="62.25" customHeight="1">
      <c r="A136" s="50"/>
      <c r="B136" s="50"/>
      <c r="C136" s="353"/>
      <c r="D136" s="354"/>
      <c r="E136" s="355"/>
      <c r="F136" s="332" t="s">
        <v>51</v>
      </c>
      <c r="G136" s="333"/>
      <c r="H136" s="57" t="s">
        <v>228</v>
      </c>
      <c r="I136" s="55"/>
      <c r="J136" s="333"/>
      <c r="K136" s="57" t="s">
        <v>228</v>
      </c>
      <c r="L136" s="55"/>
      <c r="M136" s="335">
        <f>IF(N136="","",VLOOKUP(N136,基準選択肢C,2,FALSE))</f>
      </c>
      <c r="N136" s="335">
        <f>IF(AND(G136="はい",I136="はい"),"基準1と6",IF(AND(J136="はい",L136="はい"),"基準1と6",IF(AND(G136="はい",I136="いいえ"),"基準1",IF(AND(J136="はい",L136="いいえ"),"基準1",""))))</f>
      </c>
    </row>
    <row r="137" spans="1:14" ht="79.5" customHeight="1">
      <c r="A137" s="50"/>
      <c r="B137" s="50"/>
      <c r="C137" s="356"/>
      <c r="D137" s="357"/>
      <c r="E137" s="358"/>
      <c r="F137" s="337"/>
      <c r="G137" s="359"/>
      <c r="H137" s="57" t="s">
        <v>81</v>
      </c>
      <c r="I137" s="55"/>
      <c r="J137" s="359"/>
      <c r="K137" s="57" t="s">
        <v>81</v>
      </c>
      <c r="L137" s="55"/>
      <c r="M137" s="305"/>
      <c r="N137" s="305"/>
    </row>
    <row r="138" spans="1:14" ht="60" customHeight="1">
      <c r="A138" s="50"/>
      <c r="B138" s="50"/>
      <c r="C138" s="338" t="s">
        <v>163</v>
      </c>
      <c r="D138" s="339"/>
      <c r="E138" s="339"/>
      <c r="F138" s="332" t="s">
        <v>52</v>
      </c>
      <c r="G138" s="336"/>
      <c r="H138" s="98" t="s">
        <v>229</v>
      </c>
      <c r="I138" s="55"/>
      <c r="J138" s="336"/>
      <c r="K138" s="98" t="s">
        <v>229</v>
      </c>
      <c r="L138" s="55"/>
      <c r="M138" s="335">
        <f>IF(N138="","",VLOOKUP(N138,基準選択肢C,2))</f>
      </c>
      <c r="N138" s="335">
        <f>IF(AND(G138="はい",I138="はい"),"基準1と4と5",IF(AND(J138="はい",L138="はい"),"基準1と4と5",IF(AND(G138="はい",I138="いいえ"),"基準1",IF(AND(J138="はい",L138="いいえ"),"基準1",""))))</f>
      </c>
    </row>
    <row r="139" spans="1:14" ht="79.5" customHeight="1">
      <c r="A139" s="50"/>
      <c r="B139" s="50"/>
      <c r="C139" s="340"/>
      <c r="D139" s="341"/>
      <c r="E139" s="341"/>
      <c r="F139" s="305"/>
      <c r="G139" s="334"/>
      <c r="H139" s="98" t="s">
        <v>82</v>
      </c>
      <c r="I139" s="55"/>
      <c r="J139" s="334"/>
      <c r="K139" s="98" t="s">
        <v>82</v>
      </c>
      <c r="L139" s="55"/>
      <c r="M139" s="305"/>
      <c r="N139" s="305"/>
    </row>
    <row r="140" spans="1:14" ht="60" customHeight="1">
      <c r="A140" s="50"/>
      <c r="B140" s="50"/>
      <c r="C140" s="340"/>
      <c r="D140" s="341"/>
      <c r="E140" s="341"/>
      <c r="F140" s="332" t="s">
        <v>51</v>
      </c>
      <c r="G140" s="333"/>
      <c r="H140" s="57" t="s">
        <v>229</v>
      </c>
      <c r="I140" s="55"/>
      <c r="J140" s="333"/>
      <c r="K140" s="57" t="s">
        <v>229</v>
      </c>
      <c r="L140" s="55"/>
      <c r="M140" s="335">
        <f>IF(N140="","",VLOOKUP(N140,基準選択肢C,2))</f>
      </c>
      <c r="N140" s="335">
        <f>IF(AND(G140="はい",I140="はい"),"基準1と6",IF(AND(J140="はい",L140="はい"),"基準1と6",IF(AND(G140="はい",I140="いいえ"),"基準1",IF(AND(J140="はい",L140="いいえ"),"基準1",""))))</f>
      </c>
    </row>
    <row r="141" spans="1:14" ht="79.5" customHeight="1">
      <c r="A141" s="50"/>
      <c r="B141" s="50"/>
      <c r="C141" s="342"/>
      <c r="D141" s="343"/>
      <c r="E141" s="343"/>
      <c r="F141" s="305"/>
      <c r="G141" s="334"/>
      <c r="H141" s="57" t="s">
        <v>82</v>
      </c>
      <c r="I141" s="55"/>
      <c r="J141" s="334"/>
      <c r="K141" s="57" t="s">
        <v>82</v>
      </c>
      <c r="L141" s="55"/>
      <c r="M141" s="305"/>
      <c r="N141" s="305"/>
    </row>
    <row r="142" spans="3:14" ht="18.75">
      <c r="C142" s="48"/>
      <c r="D142" s="48"/>
      <c r="E142" s="48"/>
      <c r="F142" s="48"/>
      <c r="G142" s="48"/>
      <c r="H142" s="48"/>
      <c r="N142" s="250"/>
    </row>
    <row r="143" spans="1:14" ht="31.5" customHeight="1">
      <c r="A143" s="50"/>
      <c r="B143" s="50"/>
      <c r="C143" s="59"/>
      <c r="D143" s="63"/>
      <c r="E143" s="62" t="s">
        <v>168</v>
      </c>
      <c r="F143" s="244" t="s">
        <v>87</v>
      </c>
      <c r="G143" s="387">
        <f>IF(G24="","",G24)</f>
      </c>
      <c r="H143" s="388"/>
      <c r="I143" s="388"/>
      <c r="J143" s="388"/>
      <c r="K143" s="388"/>
      <c r="L143" s="388"/>
      <c r="M143" s="389"/>
      <c r="N143" s="245"/>
    </row>
    <row r="144" spans="1:14" ht="19.5" customHeight="1">
      <c r="A144" s="50"/>
      <c r="B144" s="50"/>
      <c r="C144" s="59"/>
      <c r="D144" s="59"/>
      <c r="E144" s="59"/>
      <c r="F144" s="59"/>
      <c r="G144" s="59"/>
      <c r="H144" s="59"/>
      <c r="I144" s="59"/>
      <c r="J144" s="59"/>
      <c r="K144" s="59"/>
      <c r="L144" s="59"/>
      <c r="M144" s="59"/>
      <c r="N144" s="245"/>
    </row>
    <row r="145" spans="1:14" ht="21" customHeight="1">
      <c r="A145" s="50"/>
      <c r="B145" s="50"/>
      <c r="C145" s="361" t="s">
        <v>62</v>
      </c>
      <c r="D145" s="362"/>
      <c r="E145" s="362"/>
      <c r="F145" s="363"/>
      <c r="G145" s="370" t="s">
        <v>61</v>
      </c>
      <c r="H145" s="371"/>
      <c r="I145" s="372"/>
      <c r="J145" s="370" t="s">
        <v>79</v>
      </c>
      <c r="K145" s="371"/>
      <c r="L145" s="372"/>
      <c r="M145" s="370"/>
      <c r="N145" s="385"/>
    </row>
    <row r="146" spans="1:14" ht="21" customHeight="1">
      <c r="A146" s="50"/>
      <c r="B146" s="50"/>
      <c r="C146" s="364"/>
      <c r="D146" s="365"/>
      <c r="E146" s="365"/>
      <c r="F146" s="366"/>
      <c r="G146" s="361" t="s">
        <v>23</v>
      </c>
      <c r="H146" s="370" t="s">
        <v>60</v>
      </c>
      <c r="I146" s="372"/>
      <c r="J146" s="361" t="s">
        <v>23</v>
      </c>
      <c r="K146" s="370" t="s">
        <v>60</v>
      </c>
      <c r="L146" s="372"/>
      <c r="M146" s="370" t="s">
        <v>60</v>
      </c>
      <c r="N146" s="385"/>
    </row>
    <row r="147" spans="1:14" ht="52.5" customHeight="1">
      <c r="A147" s="50"/>
      <c r="B147" s="50"/>
      <c r="C147" s="367"/>
      <c r="D147" s="368"/>
      <c r="E147" s="368"/>
      <c r="F147" s="369"/>
      <c r="G147" s="386"/>
      <c r="H147" s="370" t="s">
        <v>59</v>
      </c>
      <c r="I147" s="372"/>
      <c r="J147" s="386"/>
      <c r="K147" s="370" t="s">
        <v>59</v>
      </c>
      <c r="L147" s="372"/>
      <c r="M147" s="370" t="s">
        <v>58</v>
      </c>
      <c r="N147" s="385"/>
    </row>
    <row r="148" spans="1:14" ht="54" customHeight="1">
      <c r="A148" s="50"/>
      <c r="B148" s="50"/>
      <c r="C148" s="377" t="s">
        <v>164</v>
      </c>
      <c r="D148" s="378"/>
      <c r="E148" s="379"/>
      <c r="F148" s="56" t="s">
        <v>52</v>
      </c>
      <c r="G148" s="246"/>
      <c r="H148" s="57" t="s">
        <v>54</v>
      </c>
      <c r="I148" s="58"/>
      <c r="J148" s="246"/>
      <c r="K148" s="57" t="s">
        <v>54</v>
      </c>
      <c r="L148" s="58"/>
      <c r="M148" s="54">
        <f>IF(N148="","",VLOOKUP(N148,基準選択肢C,2,FALSE))</f>
      </c>
      <c r="N148" s="54">
        <f>IF(G148="はい","基準1",IF(J148="はい","基準1",""))</f>
      </c>
    </row>
    <row r="149" spans="1:14" ht="54" customHeight="1">
      <c r="A149" s="50"/>
      <c r="B149" s="50"/>
      <c r="C149" s="380" t="s">
        <v>159</v>
      </c>
      <c r="D149" s="381"/>
      <c r="E149" s="381"/>
      <c r="F149" s="332" t="s">
        <v>52</v>
      </c>
      <c r="G149" s="384"/>
      <c r="H149" s="247" t="s">
        <v>57</v>
      </c>
      <c r="I149" s="96"/>
      <c r="J149" s="384"/>
      <c r="K149" s="247" t="s">
        <v>57</v>
      </c>
      <c r="L149" s="96"/>
      <c r="M149" s="335">
        <f>IF(N149="","",VLOOKUP(N149,基準選択肢C,2,FALSE))</f>
      </c>
      <c r="N149" s="335">
        <f>IF(AND($G149="はい",$I150="有"),"基準1と4と5",IF(AND($J149="はい",$L150="有"),"基準1と4と5",IF($G149="はい","基準1",IF($J149="はい","基準1",""))))</f>
      </c>
    </row>
    <row r="150" spans="1:14" ht="48.75" customHeight="1">
      <c r="A150" s="50"/>
      <c r="B150" s="50"/>
      <c r="C150" s="382"/>
      <c r="D150" s="383"/>
      <c r="E150" s="383"/>
      <c r="F150" s="376"/>
      <c r="G150" s="360"/>
      <c r="H150" s="57" t="s">
        <v>56</v>
      </c>
      <c r="I150" s="55"/>
      <c r="J150" s="360"/>
      <c r="K150" s="57" t="s">
        <v>56</v>
      </c>
      <c r="L150" s="55"/>
      <c r="M150" s="305"/>
      <c r="N150" s="305"/>
    </row>
    <row r="151" spans="1:14" ht="60" customHeight="1">
      <c r="A151" s="50"/>
      <c r="B151" s="50"/>
      <c r="C151" s="350" t="s">
        <v>165</v>
      </c>
      <c r="D151" s="345"/>
      <c r="E151" s="346"/>
      <c r="F151" s="332" t="s">
        <v>52</v>
      </c>
      <c r="G151" s="333"/>
      <c r="H151" s="54" t="s">
        <v>55</v>
      </c>
      <c r="I151" s="55"/>
      <c r="J151" s="333"/>
      <c r="K151" s="54" t="s">
        <v>55</v>
      </c>
      <c r="L151" s="55"/>
      <c r="M151" s="335">
        <f>IF(N151="","",VLOOKUP(N151,基準選択肢C,2,FALSE))</f>
      </c>
      <c r="N151" s="335">
        <f>IF(OR(I152&gt;=2500000,L152&gt;=2500000),"基準1と4と5",IF(OR(I152&gt;=1000000,L152&gt;=1000000),"基準1",""))</f>
      </c>
    </row>
    <row r="152" spans="1:14" ht="54" customHeight="1">
      <c r="A152" s="50"/>
      <c r="B152" s="50"/>
      <c r="C152" s="373"/>
      <c r="D152" s="374"/>
      <c r="E152" s="375"/>
      <c r="F152" s="376"/>
      <c r="G152" s="360"/>
      <c r="H152" s="57" t="s">
        <v>54</v>
      </c>
      <c r="I152" s="58"/>
      <c r="J152" s="360"/>
      <c r="K152" s="57" t="s">
        <v>54</v>
      </c>
      <c r="L152" s="58"/>
      <c r="M152" s="305"/>
      <c r="N152" s="305"/>
    </row>
    <row r="153" spans="1:14" ht="60" customHeight="1">
      <c r="A153" s="50"/>
      <c r="B153" s="50"/>
      <c r="C153" s="373"/>
      <c r="D153" s="374"/>
      <c r="E153" s="375"/>
      <c r="F153" s="332" t="s">
        <v>51</v>
      </c>
      <c r="G153" s="333"/>
      <c r="H153" s="54" t="s">
        <v>55</v>
      </c>
      <c r="I153" s="55"/>
      <c r="J153" s="333"/>
      <c r="K153" s="54" t="s">
        <v>55</v>
      </c>
      <c r="L153" s="55"/>
      <c r="M153" s="335">
        <f>IF(N153="","",VLOOKUP(N153,基準選択肢C,2,FALSE))</f>
      </c>
      <c r="N153" s="335">
        <f>IF(OR(I154&gt;=2500000,L154&gt;=2500000),"基準1と6",IF(OR(I154&gt;=1000000,L154&gt;=1000000),"基準1",""))</f>
      </c>
    </row>
    <row r="154" spans="1:14" ht="54" customHeight="1">
      <c r="A154" s="50"/>
      <c r="B154" s="50"/>
      <c r="C154" s="347"/>
      <c r="D154" s="348"/>
      <c r="E154" s="349"/>
      <c r="F154" s="376"/>
      <c r="G154" s="360"/>
      <c r="H154" s="57" t="s">
        <v>54</v>
      </c>
      <c r="I154" s="58"/>
      <c r="J154" s="360"/>
      <c r="K154" s="57" t="s">
        <v>54</v>
      </c>
      <c r="L154" s="58"/>
      <c r="M154" s="305"/>
      <c r="N154" s="305"/>
    </row>
    <row r="155" spans="1:14" ht="73.5" customHeight="1">
      <c r="A155" s="50"/>
      <c r="B155" s="50"/>
      <c r="C155" s="344" t="s">
        <v>166</v>
      </c>
      <c r="D155" s="345"/>
      <c r="E155" s="346"/>
      <c r="F155" s="56" t="s">
        <v>52</v>
      </c>
      <c r="G155" s="248"/>
      <c r="H155" s="57" t="s">
        <v>53</v>
      </c>
      <c r="I155" s="55"/>
      <c r="J155" s="248"/>
      <c r="K155" s="57" t="s">
        <v>53</v>
      </c>
      <c r="L155" s="55"/>
      <c r="M155" s="54">
        <f>IF(N155="","",VLOOKUP(N155,基準選択肢C,2,FALSE))</f>
      </c>
      <c r="N155" s="54">
        <f>IF(G155="はい","基準1と4と5",IF(J155="はい","基準1と4と5",""))</f>
      </c>
    </row>
    <row r="156" spans="1:14" ht="79.5" customHeight="1">
      <c r="A156" s="50"/>
      <c r="B156" s="50"/>
      <c r="C156" s="347"/>
      <c r="D156" s="348"/>
      <c r="E156" s="349"/>
      <c r="F156" s="56" t="s">
        <v>51</v>
      </c>
      <c r="G156" s="248"/>
      <c r="H156" s="57" t="s">
        <v>53</v>
      </c>
      <c r="I156" s="55"/>
      <c r="J156" s="248"/>
      <c r="K156" s="57" t="s">
        <v>53</v>
      </c>
      <c r="L156" s="55"/>
      <c r="M156" s="54">
        <f>IF(N156="","",VLOOKUP(N156,基準選択肢C,2,FALSE))</f>
      </c>
      <c r="N156" s="54">
        <f>IF(G156="はい","基準1と6",IF(J156="はい","基準1と6",""))</f>
      </c>
    </row>
    <row r="157" spans="1:14" ht="62.25" customHeight="1">
      <c r="A157" s="50"/>
      <c r="B157" s="50"/>
      <c r="C157" s="350" t="s">
        <v>162</v>
      </c>
      <c r="D157" s="351"/>
      <c r="E157" s="352"/>
      <c r="F157" s="332" t="s">
        <v>52</v>
      </c>
      <c r="G157" s="333"/>
      <c r="H157" s="57" t="s">
        <v>228</v>
      </c>
      <c r="I157" s="55"/>
      <c r="J157" s="333"/>
      <c r="K157" s="57" t="s">
        <v>228</v>
      </c>
      <c r="L157" s="55"/>
      <c r="M157" s="335">
        <f>IF(N157="","",VLOOKUP(N157,基準選択肢C,2,FALSE))</f>
      </c>
      <c r="N157" s="335">
        <f>IF(AND(G157="はい",I157="はい"),"基準1と4と5",IF(AND(J157="はい",L157="はい"),"基準1と4と5",IF(AND(G157="はい",I157="いいえ"),"基準1",IF(AND(J157="はい",L157="いいえ"),"基準1",""))))</f>
      </c>
    </row>
    <row r="158" spans="1:14" ht="79.5" customHeight="1">
      <c r="A158" s="50"/>
      <c r="B158" s="50"/>
      <c r="C158" s="353"/>
      <c r="D158" s="354"/>
      <c r="E158" s="355"/>
      <c r="F158" s="337"/>
      <c r="G158" s="359"/>
      <c r="H158" s="57" t="s">
        <v>81</v>
      </c>
      <c r="I158" s="55"/>
      <c r="J158" s="359"/>
      <c r="K158" s="57" t="s">
        <v>81</v>
      </c>
      <c r="L158" s="55"/>
      <c r="M158" s="305"/>
      <c r="N158" s="305"/>
    </row>
    <row r="159" spans="1:14" ht="62.25" customHeight="1">
      <c r="A159" s="50"/>
      <c r="B159" s="50"/>
      <c r="C159" s="353"/>
      <c r="D159" s="354"/>
      <c r="E159" s="355"/>
      <c r="F159" s="332" t="s">
        <v>51</v>
      </c>
      <c r="G159" s="333"/>
      <c r="H159" s="57" t="s">
        <v>228</v>
      </c>
      <c r="I159" s="55"/>
      <c r="J159" s="333"/>
      <c r="K159" s="57" t="s">
        <v>228</v>
      </c>
      <c r="L159" s="55"/>
      <c r="M159" s="335">
        <f>IF(N159="","",VLOOKUP(N159,基準選択肢C,2,FALSE))</f>
      </c>
      <c r="N159" s="335">
        <f>IF(AND(G159="はい",I159="はい"),"基準1と6",IF(AND(J159="はい",L159="はい"),"基準1と6",IF(AND(G159="はい",I159="いいえ"),"基準1",IF(AND(J159="はい",L159="いいえ"),"基準1",""))))</f>
      </c>
    </row>
    <row r="160" spans="1:14" ht="79.5" customHeight="1">
      <c r="A160" s="50"/>
      <c r="B160" s="50"/>
      <c r="C160" s="356"/>
      <c r="D160" s="357"/>
      <c r="E160" s="358"/>
      <c r="F160" s="337"/>
      <c r="G160" s="359"/>
      <c r="H160" s="57" t="s">
        <v>81</v>
      </c>
      <c r="I160" s="55"/>
      <c r="J160" s="359"/>
      <c r="K160" s="57" t="s">
        <v>81</v>
      </c>
      <c r="L160" s="55"/>
      <c r="M160" s="305"/>
      <c r="N160" s="305"/>
    </row>
    <row r="161" spans="1:14" ht="60" customHeight="1">
      <c r="A161" s="50"/>
      <c r="B161" s="50"/>
      <c r="C161" s="338" t="s">
        <v>167</v>
      </c>
      <c r="D161" s="339"/>
      <c r="E161" s="339"/>
      <c r="F161" s="332" t="s">
        <v>52</v>
      </c>
      <c r="G161" s="336"/>
      <c r="H161" s="98" t="s">
        <v>229</v>
      </c>
      <c r="I161" s="55"/>
      <c r="J161" s="336"/>
      <c r="K161" s="98" t="s">
        <v>229</v>
      </c>
      <c r="L161" s="55"/>
      <c r="M161" s="335">
        <f>IF(N161="","",VLOOKUP(N161,基準選択肢C,2))</f>
      </c>
      <c r="N161" s="335">
        <f>IF(AND(G161="はい",I161="はい"),"基準1と4と5",IF(AND(J161="はい",L161="はい"),"基準1と4と5",IF(AND(G161="はい",I161="いいえ"),"基準1",IF(AND(J161="はい",L161="いいえ"),"基準1",""))))</f>
      </c>
    </row>
    <row r="162" spans="1:14" ht="79.5" customHeight="1">
      <c r="A162" s="50"/>
      <c r="B162" s="50"/>
      <c r="C162" s="340"/>
      <c r="D162" s="341"/>
      <c r="E162" s="341"/>
      <c r="F162" s="305"/>
      <c r="G162" s="334"/>
      <c r="H162" s="98" t="s">
        <v>82</v>
      </c>
      <c r="I162" s="55"/>
      <c r="J162" s="334"/>
      <c r="K162" s="98" t="s">
        <v>82</v>
      </c>
      <c r="L162" s="55"/>
      <c r="M162" s="305"/>
      <c r="N162" s="305"/>
    </row>
    <row r="163" spans="1:14" ht="60" customHeight="1">
      <c r="A163" s="50"/>
      <c r="B163" s="50"/>
      <c r="C163" s="340"/>
      <c r="D163" s="341"/>
      <c r="E163" s="341"/>
      <c r="F163" s="332" t="s">
        <v>51</v>
      </c>
      <c r="G163" s="333"/>
      <c r="H163" s="57" t="s">
        <v>229</v>
      </c>
      <c r="I163" s="55"/>
      <c r="J163" s="333"/>
      <c r="K163" s="57" t="s">
        <v>229</v>
      </c>
      <c r="L163" s="55"/>
      <c r="M163" s="335">
        <f>IF(N163="","",VLOOKUP(N163,基準選択肢C,2))</f>
      </c>
      <c r="N163" s="335">
        <f>IF(AND(G163="はい",I163="はい"),"基準1と6",IF(AND(J163="はい",L163="はい"),"基準1と6",IF(AND(G163="はい",I163="いいえ"),"基準1",IF(AND(J163="はい",L163="いいえ"),"基準1",""))))</f>
      </c>
    </row>
    <row r="164" spans="1:14" ht="79.5" customHeight="1">
      <c r="A164" s="50"/>
      <c r="B164" s="50"/>
      <c r="C164" s="342"/>
      <c r="D164" s="343"/>
      <c r="E164" s="343"/>
      <c r="F164" s="305"/>
      <c r="G164" s="334"/>
      <c r="H164" s="57" t="s">
        <v>82</v>
      </c>
      <c r="I164" s="55"/>
      <c r="J164" s="334"/>
      <c r="K164" s="57" t="s">
        <v>82</v>
      </c>
      <c r="L164" s="55"/>
      <c r="M164" s="305"/>
      <c r="N164" s="305"/>
    </row>
    <row r="165" spans="3:14" ht="18.75">
      <c r="C165" s="48"/>
      <c r="D165" s="48"/>
      <c r="E165" s="48"/>
      <c r="F165" s="48"/>
      <c r="G165" s="48"/>
      <c r="H165" s="48"/>
      <c r="N165" s="250"/>
    </row>
    <row r="166" spans="1:14" ht="31.5" customHeight="1">
      <c r="A166" s="50"/>
      <c r="B166" s="50"/>
      <c r="C166" s="59"/>
      <c r="D166" s="63"/>
      <c r="E166" s="62" t="s">
        <v>168</v>
      </c>
      <c r="F166" s="244" t="s">
        <v>88</v>
      </c>
      <c r="G166" s="387">
        <f>IF(G25="","",G25)</f>
      </c>
      <c r="H166" s="388"/>
      <c r="I166" s="388"/>
      <c r="J166" s="388"/>
      <c r="K166" s="388"/>
      <c r="L166" s="388"/>
      <c r="M166" s="389"/>
      <c r="N166" s="245"/>
    </row>
    <row r="167" spans="1:14" ht="19.5" customHeight="1">
      <c r="A167" s="50"/>
      <c r="B167" s="50"/>
      <c r="C167" s="59"/>
      <c r="D167" s="59"/>
      <c r="E167" s="59"/>
      <c r="F167" s="59"/>
      <c r="G167" s="59"/>
      <c r="H167" s="59"/>
      <c r="I167" s="59"/>
      <c r="J167" s="59"/>
      <c r="K167" s="59"/>
      <c r="L167" s="59"/>
      <c r="M167" s="59"/>
      <c r="N167" s="245"/>
    </row>
    <row r="168" spans="1:14" ht="21" customHeight="1">
      <c r="A168" s="50"/>
      <c r="B168" s="50"/>
      <c r="C168" s="361" t="s">
        <v>62</v>
      </c>
      <c r="D168" s="362"/>
      <c r="E168" s="362"/>
      <c r="F168" s="363"/>
      <c r="G168" s="370" t="s">
        <v>61</v>
      </c>
      <c r="H168" s="371"/>
      <c r="I168" s="372"/>
      <c r="J168" s="370" t="s">
        <v>79</v>
      </c>
      <c r="K168" s="371"/>
      <c r="L168" s="372"/>
      <c r="M168" s="370"/>
      <c r="N168" s="385"/>
    </row>
    <row r="169" spans="1:14" ht="21" customHeight="1">
      <c r="A169" s="50"/>
      <c r="B169" s="50"/>
      <c r="C169" s="364"/>
      <c r="D169" s="365"/>
      <c r="E169" s="365"/>
      <c r="F169" s="366"/>
      <c r="G169" s="361" t="s">
        <v>23</v>
      </c>
      <c r="H169" s="370" t="s">
        <v>60</v>
      </c>
      <c r="I169" s="372"/>
      <c r="J169" s="361" t="s">
        <v>23</v>
      </c>
      <c r="K169" s="370" t="s">
        <v>60</v>
      </c>
      <c r="L169" s="372"/>
      <c r="M169" s="370" t="s">
        <v>60</v>
      </c>
      <c r="N169" s="385"/>
    </row>
    <row r="170" spans="1:14" ht="52.5" customHeight="1">
      <c r="A170" s="50"/>
      <c r="B170" s="50"/>
      <c r="C170" s="367"/>
      <c r="D170" s="368"/>
      <c r="E170" s="368"/>
      <c r="F170" s="369"/>
      <c r="G170" s="386"/>
      <c r="H170" s="370" t="s">
        <v>59</v>
      </c>
      <c r="I170" s="372"/>
      <c r="J170" s="386"/>
      <c r="K170" s="370" t="s">
        <v>59</v>
      </c>
      <c r="L170" s="372"/>
      <c r="M170" s="370" t="s">
        <v>58</v>
      </c>
      <c r="N170" s="385"/>
    </row>
    <row r="171" spans="1:14" ht="54" customHeight="1">
      <c r="A171" s="50"/>
      <c r="B171" s="50"/>
      <c r="C171" s="377" t="s">
        <v>164</v>
      </c>
      <c r="D171" s="378"/>
      <c r="E171" s="379"/>
      <c r="F171" s="56" t="s">
        <v>52</v>
      </c>
      <c r="G171" s="246"/>
      <c r="H171" s="57" t="s">
        <v>54</v>
      </c>
      <c r="I171" s="58"/>
      <c r="J171" s="246"/>
      <c r="K171" s="57" t="s">
        <v>54</v>
      </c>
      <c r="L171" s="58"/>
      <c r="M171" s="54">
        <f>IF(N171="","",VLOOKUP(N171,基準選択肢C,2,FALSE))</f>
      </c>
      <c r="N171" s="54">
        <f>IF(G171="はい","基準1",IF(J171="はい","基準1",""))</f>
      </c>
    </row>
    <row r="172" spans="1:14" ht="54" customHeight="1">
      <c r="A172" s="50"/>
      <c r="B172" s="50"/>
      <c r="C172" s="380" t="s">
        <v>159</v>
      </c>
      <c r="D172" s="381"/>
      <c r="E172" s="381"/>
      <c r="F172" s="332" t="s">
        <v>52</v>
      </c>
      <c r="G172" s="384"/>
      <c r="H172" s="247" t="s">
        <v>57</v>
      </c>
      <c r="I172" s="96"/>
      <c r="J172" s="384"/>
      <c r="K172" s="247" t="s">
        <v>57</v>
      </c>
      <c r="L172" s="96"/>
      <c r="M172" s="335">
        <f>IF(N172="","",VLOOKUP(N172,基準選択肢C,2,FALSE))</f>
      </c>
      <c r="N172" s="335">
        <f>IF(AND($G172="はい",$I173="有"),"基準1と4と5",IF(AND($J172="はい",$L173="有"),"基準1と4と5",IF($G172="はい","基準1",IF($J172="はい","基準1",""))))</f>
      </c>
    </row>
    <row r="173" spans="1:14" ht="48.75" customHeight="1">
      <c r="A173" s="50"/>
      <c r="B173" s="50"/>
      <c r="C173" s="382"/>
      <c r="D173" s="383"/>
      <c r="E173" s="383"/>
      <c r="F173" s="376"/>
      <c r="G173" s="360"/>
      <c r="H173" s="57" t="s">
        <v>56</v>
      </c>
      <c r="I173" s="55"/>
      <c r="J173" s="360"/>
      <c r="K173" s="57" t="s">
        <v>56</v>
      </c>
      <c r="L173" s="55"/>
      <c r="M173" s="305"/>
      <c r="N173" s="305"/>
    </row>
    <row r="174" spans="1:14" ht="60" customHeight="1">
      <c r="A174" s="50"/>
      <c r="B174" s="50"/>
      <c r="C174" s="350" t="s">
        <v>165</v>
      </c>
      <c r="D174" s="345"/>
      <c r="E174" s="346"/>
      <c r="F174" s="332" t="s">
        <v>52</v>
      </c>
      <c r="G174" s="333"/>
      <c r="H174" s="54" t="s">
        <v>55</v>
      </c>
      <c r="I174" s="55"/>
      <c r="J174" s="333"/>
      <c r="K174" s="54" t="s">
        <v>55</v>
      </c>
      <c r="L174" s="55"/>
      <c r="M174" s="335">
        <f>IF(N174="","",VLOOKUP(N174,基準選択肢C,2,FALSE))</f>
      </c>
      <c r="N174" s="335">
        <f>IF(OR(I175&gt;=2500000,L175&gt;=2500000),"基準1と4と5",IF(OR(I175&gt;=1000000,L175&gt;=1000000),"基準1",""))</f>
      </c>
    </row>
    <row r="175" spans="1:14" ht="54" customHeight="1">
      <c r="A175" s="50"/>
      <c r="B175" s="50"/>
      <c r="C175" s="373"/>
      <c r="D175" s="374"/>
      <c r="E175" s="375"/>
      <c r="F175" s="376"/>
      <c r="G175" s="360"/>
      <c r="H175" s="57" t="s">
        <v>54</v>
      </c>
      <c r="I175" s="58"/>
      <c r="J175" s="360"/>
      <c r="K175" s="57" t="s">
        <v>54</v>
      </c>
      <c r="L175" s="58"/>
      <c r="M175" s="305"/>
      <c r="N175" s="305"/>
    </row>
    <row r="176" spans="1:14" ht="60" customHeight="1">
      <c r="A176" s="50"/>
      <c r="B176" s="50"/>
      <c r="C176" s="373"/>
      <c r="D176" s="374"/>
      <c r="E176" s="375"/>
      <c r="F176" s="332" t="s">
        <v>51</v>
      </c>
      <c r="G176" s="333"/>
      <c r="H176" s="54" t="s">
        <v>55</v>
      </c>
      <c r="I176" s="55"/>
      <c r="J176" s="333"/>
      <c r="K176" s="54" t="s">
        <v>55</v>
      </c>
      <c r="L176" s="55"/>
      <c r="M176" s="335">
        <f>IF(N176="","",VLOOKUP(N176,基準選択肢C,2,FALSE))</f>
      </c>
      <c r="N176" s="335">
        <f>IF(OR(I177&gt;=2500000,L177&gt;=2500000),"基準1と6",IF(OR(I177&gt;=1000000,L177&gt;=1000000),"基準1",""))</f>
      </c>
    </row>
    <row r="177" spans="1:14" ht="54" customHeight="1">
      <c r="A177" s="50"/>
      <c r="B177" s="50"/>
      <c r="C177" s="347"/>
      <c r="D177" s="348"/>
      <c r="E177" s="349"/>
      <c r="F177" s="376"/>
      <c r="G177" s="360"/>
      <c r="H177" s="57" t="s">
        <v>54</v>
      </c>
      <c r="I177" s="58"/>
      <c r="J177" s="360"/>
      <c r="K177" s="57" t="s">
        <v>54</v>
      </c>
      <c r="L177" s="58"/>
      <c r="M177" s="305"/>
      <c r="N177" s="305"/>
    </row>
    <row r="178" spans="1:14" ht="73.5" customHeight="1">
      <c r="A178" s="50"/>
      <c r="B178" s="50"/>
      <c r="C178" s="344" t="s">
        <v>166</v>
      </c>
      <c r="D178" s="345"/>
      <c r="E178" s="346"/>
      <c r="F178" s="56" t="s">
        <v>52</v>
      </c>
      <c r="G178" s="248"/>
      <c r="H178" s="57" t="s">
        <v>53</v>
      </c>
      <c r="I178" s="55"/>
      <c r="J178" s="248"/>
      <c r="K178" s="57" t="s">
        <v>53</v>
      </c>
      <c r="L178" s="55"/>
      <c r="M178" s="54">
        <f>IF(N178="","",VLOOKUP(N178,基準選択肢C,2,FALSE))</f>
      </c>
      <c r="N178" s="54">
        <f>IF(G178="はい","基準1と4と5",IF(J178="はい","基準1と4と5",""))</f>
      </c>
    </row>
    <row r="179" spans="1:14" ht="79.5" customHeight="1">
      <c r="A179" s="50"/>
      <c r="B179" s="50"/>
      <c r="C179" s="347"/>
      <c r="D179" s="348"/>
      <c r="E179" s="349"/>
      <c r="F179" s="56" t="s">
        <v>51</v>
      </c>
      <c r="G179" s="248"/>
      <c r="H179" s="57" t="s">
        <v>53</v>
      </c>
      <c r="I179" s="55"/>
      <c r="J179" s="248"/>
      <c r="K179" s="57" t="s">
        <v>53</v>
      </c>
      <c r="L179" s="55"/>
      <c r="M179" s="54">
        <f>IF(N179="","",VLOOKUP(N179,基準選択肢C,2,FALSE))</f>
      </c>
      <c r="N179" s="54">
        <f>IF(G179="はい","基準1と6",IF(J179="はい","基準1と6",""))</f>
      </c>
    </row>
    <row r="180" spans="1:14" ht="62.25" customHeight="1">
      <c r="A180" s="50"/>
      <c r="B180" s="50"/>
      <c r="C180" s="350" t="s">
        <v>162</v>
      </c>
      <c r="D180" s="351"/>
      <c r="E180" s="352"/>
      <c r="F180" s="332" t="s">
        <v>52</v>
      </c>
      <c r="G180" s="333"/>
      <c r="H180" s="57" t="s">
        <v>228</v>
      </c>
      <c r="I180" s="55"/>
      <c r="J180" s="333"/>
      <c r="K180" s="57" t="s">
        <v>228</v>
      </c>
      <c r="L180" s="55"/>
      <c r="M180" s="335">
        <f>IF(N180="","",VLOOKUP(N180,基準選択肢C,2,FALSE))</f>
      </c>
      <c r="N180" s="335">
        <f>IF(AND(G180="はい",I180="はい"),"基準1と4と5",IF(AND(J180="はい",L180="はい"),"基準1と4と5",IF(AND(G180="はい",I180="いいえ"),"基準1",IF(AND(J180="はい",L180="いいえ"),"基準1",""))))</f>
      </c>
    </row>
    <row r="181" spans="1:14" ht="79.5" customHeight="1">
      <c r="A181" s="50"/>
      <c r="B181" s="50"/>
      <c r="C181" s="353"/>
      <c r="D181" s="354"/>
      <c r="E181" s="355"/>
      <c r="F181" s="337"/>
      <c r="G181" s="359"/>
      <c r="H181" s="57" t="s">
        <v>81</v>
      </c>
      <c r="I181" s="55"/>
      <c r="J181" s="359"/>
      <c r="K181" s="57" t="s">
        <v>81</v>
      </c>
      <c r="L181" s="55"/>
      <c r="M181" s="305"/>
      <c r="N181" s="305"/>
    </row>
    <row r="182" spans="1:14" ht="62.25" customHeight="1">
      <c r="A182" s="50"/>
      <c r="B182" s="50"/>
      <c r="C182" s="353"/>
      <c r="D182" s="354"/>
      <c r="E182" s="355"/>
      <c r="F182" s="332" t="s">
        <v>51</v>
      </c>
      <c r="G182" s="333"/>
      <c r="H182" s="57" t="s">
        <v>228</v>
      </c>
      <c r="I182" s="55"/>
      <c r="J182" s="333"/>
      <c r="K182" s="57" t="s">
        <v>228</v>
      </c>
      <c r="L182" s="55"/>
      <c r="M182" s="335">
        <f>IF(N182="","",VLOOKUP(N182,基準選択肢C,2,FALSE))</f>
      </c>
      <c r="N182" s="335">
        <f>IF(AND(G182="はい",I182="はい"),"基準1と6",IF(AND(J182="はい",L182="はい"),"基準1と6",IF(AND(G182="はい",I182="いいえ"),"基準1",IF(AND(J182="はい",L182="いいえ"),"基準1",""))))</f>
      </c>
    </row>
    <row r="183" spans="1:14" ht="79.5" customHeight="1">
      <c r="A183" s="50"/>
      <c r="B183" s="50"/>
      <c r="C183" s="356"/>
      <c r="D183" s="357"/>
      <c r="E183" s="358"/>
      <c r="F183" s="337"/>
      <c r="G183" s="359"/>
      <c r="H183" s="57" t="s">
        <v>81</v>
      </c>
      <c r="I183" s="55"/>
      <c r="J183" s="359"/>
      <c r="K183" s="57" t="s">
        <v>81</v>
      </c>
      <c r="L183" s="55"/>
      <c r="M183" s="305"/>
      <c r="N183" s="305"/>
    </row>
    <row r="184" spans="1:14" ht="60" customHeight="1">
      <c r="A184" s="50"/>
      <c r="B184" s="50"/>
      <c r="C184" s="338" t="s">
        <v>167</v>
      </c>
      <c r="D184" s="339"/>
      <c r="E184" s="339"/>
      <c r="F184" s="332" t="s">
        <v>52</v>
      </c>
      <c r="G184" s="336"/>
      <c r="H184" s="98" t="s">
        <v>229</v>
      </c>
      <c r="I184" s="55"/>
      <c r="J184" s="336"/>
      <c r="K184" s="98" t="s">
        <v>229</v>
      </c>
      <c r="L184" s="55"/>
      <c r="M184" s="335">
        <f>IF(N184="","",VLOOKUP(N184,基準選択肢C,2))</f>
      </c>
      <c r="N184" s="335">
        <f>IF(AND(G184="はい",I184="はい"),"基準1と4と5",IF(AND(J184="はい",L184="はい"),"基準1と4と5",IF(AND(G184="はい",I184="いいえ"),"基準1",IF(AND(J184="はい",L184="いいえ"),"基準1",""))))</f>
      </c>
    </row>
    <row r="185" spans="1:14" ht="79.5" customHeight="1">
      <c r="A185" s="50"/>
      <c r="B185" s="50"/>
      <c r="C185" s="340"/>
      <c r="D185" s="341"/>
      <c r="E185" s="341"/>
      <c r="F185" s="305"/>
      <c r="G185" s="334"/>
      <c r="H185" s="98" t="s">
        <v>82</v>
      </c>
      <c r="I185" s="55"/>
      <c r="J185" s="334"/>
      <c r="K185" s="98" t="s">
        <v>82</v>
      </c>
      <c r="L185" s="55"/>
      <c r="M185" s="305"/>
      <c r="N185" s="305"/>
    </row>
    <row r="186" spans="1:14" ht="60" customHeight="1">
      <c r="A186" s="50"/>
      <c r="B186" s="50"/>
      <c r="C186" s="340"/>
      <c r="D186" s="341"/>
      <c r="E186" s="341"/>
      <c r="F186" s="332" t="s">
        <v>51</v>
      </c>
      <c r="G186" s="333"/>
      <c r="H186" s="57" t="s">
        <v>229</v>
      </c>
      <c r="I186" s="55"/>
      <c r="J186" s="333"/>
      <c r="K186" s="57" t="s">
        <v>229</v>
      </c>
      <c r="L186" s="55"/>
      <c r="M186" s="335">
        <f>IF(N186="","",VLOOKUP(N186,基準選択肢C,2))</f>
      </c>
      <c r="N186" s="335">
        <f>IF(AND(G186="はい",I186="はい"),"基準1と6",IF(AND(J186="はい",L186="はい"),"基準1と6",IF(AND(G186="はい",I186="いいえ"),"基準1",IF(AND(J186="はい",L186="いいえ"),"基準1",""))))</f>
      </c>
    </row>
    <row r="187" spans="1:14" ht="79.5" customHeight="1">
      <c r="A187" s="50"/>
      <c r="B187" s="50"/>
      <c r="C187" s="342"/>
      <c r="D187" s="343"/>
      <c r="E187" s="343"/>
      <c r="F187" s="305"/>
      <c r="G187" s="334"/>
      <c r="H187" s="57" t="s">
        <v>82</v>
      </c>
      <c r="I187" s="55"/>
      <c r="J187" s="334"/>
      <c r="K187" s="57" t="s">
        <v>82</v>
      </c>
      <c r="L187" s="55"/>
      <c r="M187" s="305"/>
      <c r="N187" s="305"/>
    </row>
  </sheetData>
  <sheetProtection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fitToWidth="1" horizontalDpi="600" verticalDpi="600" orientation="portrait" paperSize="9" scale="35"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pageSetUpPr fitToPage="1"/>
  </sheetPr>
  <dimension ref="A1:N180"/>
  <sheetViews>
    <sheetView showGridLines="0" view="pageBreakPreview" zoomScale="60" zoomScaleNormal="71" zoomScalePageLayoutView="71" workbookViewId="0" topLeftCell="B1">
      <selection activeCell="F9" sqref="F9"/>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5"/>
      <c r="D1" s="95"/>
      <c r="E1" s="95"/>
      <c r="F1" s="419" t="s">
        <v>94</v>
      </c>
      <c r="G1" s="419"/>
      <c r="H1" s="419"/>
      <c r="I1" s="419"/>
      <c r="J1" s="419"/>
      <c r="K1" s="419"/>
      <c r="L1" s="419"/>
      <c r="M1" s="92" t="s">
        <v>242</v>
      </c>
      <c r="N1" s="95"/>
    </row>
    <row r="2" spans="1:14" ht="42.75" customHeight="1">
      <c r="A2" s="50"/>
      <c r="B2" s="50"/>
      <c r="C2" s="94" t="s">
        <v>71</v>
      </c>
      <c r="D2" s="93"/>
      <c r="E2" s="91"/>
      <c r="F2" s="91"/>
      <c r="G2" s="91"/>
      <c r="H2" s="91"/>
      <c r="I2" s="91"/>
      <c r="J2" s="91"/>
      <c r="K2" s="91"/>
      <c r="L2" s="91"/>
      <c r="M2" s="92"/>
      <c r="N2" s="91"/>
    </row>
    <row r="3" spans="1:14" ht="42.75" customHeight="1">
      <c r="A3" s="50"/>
      <c r="B3" s="50"/>
      <c r="C3" s="69" t="s">
        <v>72</v>
      </c>
      <c r="D3" s="69"/>
      <c r="E3" s="90"/>
      <c r="F3" s="90"/>
      <c r="G3" s="90"/>
      <c r="H3" s="90"/>
      <c r="I3" s="90"/>
      <c r="J3" s="90"/>
      <c r="K3" s="90"/>
      <c r="L3" s="90"/>
      <c r="M3" s="90"/>
      <c r="N3" s="89"/>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2" t="s">
        <v>89</v>
      </c>
      <c r="L5" s="420"/>
      <c r="M5" s="268" t="s">
        <v>256</v>
      </c>
      <c r="N5" s="50"/>
    </row>
    <row r="6" spans="1:14" ht="36.75" customHeight="1">
      <c r="A6" s="50"/>
      <c r="B6" s="50"/>
      <c r="C6" s="84"/>
      <c r="D6" s="84"/>
      <c r="E6" s="84"/>
      <c r="F6" s="84"/>
      <c r="G6" s="84"/>
      <c r="H6" s="60"/>
      <c r="I6" s="59"/>
      <c r="J6" s="59"/>
      <c r="K6" s="412" t="s">
        <v>90</v>
      </c>
      <c r="L6" s="471"/>
      <c r="M6" s="251" t="s">
        <v>252</v>
      </c>
      <c r="N6" s="50"/>
    </row>
    <row r="7" spans="1:14" ht="36.75" customHeight="1">
      <c r="A7" s="50"/>
      <c r="B7" s="50"/>
      <c r="C7" s="407" t="s">
        <v>170</v>
      </c>
      <c r="D7" s="409">
        <f>IF('様式A'!B10="","",'様式A'!B10)</f>
      </c>
      <c r="E7" s="410"/>
      <c r="F7" s="410"/>
      <c r="G7" s="410"/>
      <c r="H7" s="410"/>
      <c r="I7" s="410"/>
      <c r="J7" s="60"/>
      <c r="K7" s="412" t="s">
        <v>91</v>
      </c>
      <c r="L7" s="413"/>
      <c r="M7" s="99" t="s">
        <v>253</v>
      </c>
      <c r="N7" s="50"/>
    </row>
    <row r="8" spans="1:14" ht="36.75" customHeight="1">
      <c r="A8" s="50"/>
      <c r="B8" s="50"/>
      <c r="C8" s="408"/>
      <c r="D8" s="411"/>
      <c r="E8" s="411"/>
      <c r="F8" s="411"/>
      <c r="G8" s="411"/>
      <c r="H8" s="411"/>
      <c r="I8" s="411"/>
      <c r="J8" s="88"/>
      <c r="K8" s="412" t="s">
        <v>92</v>
      </c>
      <c r="L8" s="413"/>
      <c r="M8" s="87"/>
      <c r="N8" s="50"/>
    </row>
    <row r="9" spans="1:14" ht="45.75" customHeight="1">
      <c r="A9" s="50"/>
      <c r="B9" s="50"/>
      <c r="C9" s="86"/>
      <c r="D9" s="85"/>
      <c r="E9" s="76"/>
      <c r="F9" s="76"/>
      <c r="G9" s="84"/>
      <c r="H9" s="83"/>
      <c r="I9" s="83"/>
      <c r="J9" s="83"/>
      <c r="K9" s="425" t="s">
        <v>93</v>
      </c>
      <c r="L9" s="426"/>
      <c r="M9" s="426"/>
      <c r="N9" s="77"/>
    </row>
    <row r="10" spans="1:14" ht="93" customHeight="1">
      <c r="A10" s="50"/>
      <c r="B10" s="50"/>
      <c r="C10" s="86"/>
      <c r="D10" s="85"/>
      <c r="E10" s="76"/>
      <c r="F10" s="76"/>
      <c r="G10" s="84"/>
      <c r="H10" s="83"/>
      <c r="I10" s="83"/>
      <c r="J10" s="83"/>
      <c r="K10" s="427"/>
      <c r="L10" s="428"/>
      <c r="M10" s="429"/>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8" t="s">
        <v>220</v>
      </c>
      <c r="D12" s="395"/>
      <c r="E12" s="396"/>
      <c r="F12" s="66" t="s">
        <v>63</v>
      </c>
      <c r="G12" s="403">
        <f>IF('様式B'!F10="","",'様式B'!F10)</f>
      </c>
      <c r="H12" s="403"/>
      <c r="I12" s="403"/>
      <c r="J12" s="404">
        <f>IF(G12="","","本研究対象薬剤・機器名："&amp;'様式B'!H10)</f>
      </c>
      <c r="K12" s="405"/>
      <c r="L12" s="405"/>
      <c r="M12" s="405"/>
      <c r="N12" s="50"/>
    </row>
    <row r="13" spans="1:14" ht="30.75" customHeight="1">
      <c r="A13" s="50"/>
      <c r="B13" s="50"/>
      <c r="C13" s="397"/>
      <c r="D13" s="398"/>
      <c r="E13" s="399"/>
      <c r="F13" s="66" t="s">
        <v>66</v>
      </c>
      <c r="G13" s="403">
        <f>IF('様式B'!F11="","",'様式B'!F11)</f>
      </c>
      <c r="H13" s="403"/>
      <c r="I13" s="403"/>
      <c r="J13" s="404">
        <f>IF(G13="","","本研究対象薬剤・機器名："&amp;'様式B'!H11)</f>
      </c>
      <c r="K13" s="405"/>
      <c r="L13" s="405"/>
      <c r="M13" s="405"/>
      <c r="N13" s="50"/>
    </row>
    <row r="14" spans="1:14" ht="30.75" customHeight="1">
      <c r="A14" s="50"/>
      <c r="B14" s="50"/>
      <c r="C14" s="397"/>
      <c r="D14" s="398"/>
      <c r="E14" s="399"/>
      <c r="F14" s="66" t="s">
        <v>65</v>
      </c>
      <c r="G14" s="403">
        <f>IF('様式B'!F12="","",'様式B'!F12)</f>
      </c>
      <c r="H14" s="403"/>
      <c r="I14" s="403"/>
      <c r="J14" s="404">
        <f>IF(G14="","","本研究対象薬剤・機器名："&amp;'様式B'!H12)</f>
      </c>
      <c r="K14" s="405"/>
      <c r="L14" s="405"/>
      <c r="M14" s="405"/>
      <c r="N14" s="50"/>
    </row>
    <row r="15" spans="1:14" ht="30.75" customHeight="1">
      <c r="A15" s="50"/>
      <c r="B15" s="50"/>
      <c r="C15" s="397"/>
      <c r="D15" s="398"/>
      <c r="E15" s="399"/>
      <c r="F15" s="66" t="s">
        <v>64</v>
      </c>
      <c r="G15" s="403">
        <f>IF('様式B'!F13="","",'様式B'!F13)</f>
      </c>
      <c r="H15" s="403"/>
      <c r="I15" s="403"/>
      <c r="J15" s="404">
        <f>IF(G15="","","本研究対象薬剤・機器名："&amp;'様式B'!H13)</f>
      </c>
      <c r="K15" s="405"/>
      <c r="L15" s="405"/>
      <c r="M15" s="405"/>
      <c r="N15" s="50"/>
    </row>
    <row r="16" spans="1:14" ht="30.75" customHeight="1">
      <c r="A16" s="50"/>
      <c r="B16" s="50"/>
      <c r="C16" s="397"/>
      <c r="D16" s="398"/>
      <c r="E16" s="399"/>
      <c r="F16" s="66" t="s">
        <v>74</v>
      </c>
      <c r="G16" s="403">
        <f>IF('様式B'!F14="","",'様式B'!F14)</f>
      </c>
      <c r="H16" s="403"/>
      <c r="I16" s="403"/>
      <c r="J16" s="404">
        <f>IF(G16="","","本研究対象薬剤・機器名："&amp;'様式B'!H14)</f>
      </c>
      <c r="K16" s="405"/>
      <c r="L16" s="405"/>
      <c r="M16" s="405"/>
      <c r="N16" s="50"/>
    </row>
    <row r="17" spans="1:14" ht="30.75" customHeight="1">
      <c r="A17" s="50"/>
      <c r="B17" s="50"/>
      <c r="C17" s="397"/>
      <c r="D17" s="398"/>
      <c r="E17" s="399"/>
      <c r="F17" s="66" t="s">
        <v>75</v>
      </c>
      <c r="G17" s="403"/>
      <c r="H17" s="403"/>
      <c r="I17" s="403"/>
      <c r="J17" s="404"/>
      <c r="K17" s="405"/>
      <c r="L17" s="405"/>
      <c r="M17" s="405"/>
      <c r="N17" s="50"/>
    </row>
    <row r="18" spans="1:14" ht="30.75" customHeight="1">
      <c r="A18" s="50"/>
      <c r="B18" s="50"/>
      <c r="C18" s="400"/>
      <c r="D18" s="401"/>
      <c r="E18" s="402"/>
      <c r="F18" s="66" t="s">
        <v>76</v>
      </c>
      <c r="G18" s="403"/>
      <c r="H18" s="403"/>
      <c r="I18" s="403"/>
      <c r="J18" s="406"/>
      <c r="K18" s="405"/>
      <c r="L18" s="405"/>
      <c r="M18" s="405"/>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2" t="s">
        <v>77</v>
      </c>
      <c r="D20" s="392"/>
      <c r="E20" s="393"/>
      <c r="F20" s="394"/>
      <c r="G20" s="394"/>
      <c r="H20" s="394"/>
      <c r="I20" s="394"/>
      <c r="J20" s="59"/>
      <c r="K20" s="59"/>
      <c r="L20" s="59"/>
      <c r="M20" s="59"/>
      <c r="N20" s="50"/>
    </row>
    <row r="21" spans="1:14" ht="31.5" customHeight="1">
      <c r="A21" s="50"/>
      <c r="B21" s="50"/>
      <c r="C21" s="60"/>
      <c r="D21" s="63"/>
      <c r="E21" s="62" t="s">
        <v>168</v>
      </c>
      <c r="F21" s="61" t="s">
        <v>63</v>
      </c>
      <c r="G21" s="468">
        <f>IF(G12="","",G12)</f>
      </c>
      <c r="H21" s="469"/>
      <c r="I21" s="469"/>
      <c r="J21" s="469"/>
      <c r="K21" s="469"/>
      <c r="L21" s="469"/>
      <c r="M21" s="470"/>
      <c r="N21" s="50"/>
    </row>
    <row r="22" spans="1:14" ht="19.5" customHeight="1">
      <c r="A22" s="50"/>
      <c r="B22" s="50"/>
      <c r="C22" s="60"/>
      <c r="D22" s="60"/>
      <c r="E22" s="59"/>
      <c r="F22" s="59"/>
      <c r="G22" s="60"/>
      <c r="H22" s="60"/>
      <c r="I22" s="59"/>
      <c r="J22" s="59"/>
      <c r="K22" s="59"/>
      <c r="L22" s="59"/>
      <c r="M22" s="59"/>
      <c r="N22" s="50"/>
    </row>
    <row r="23" spans="1:14" ht="21" customHeight="1">
      <c r="A23" s="50"/>
      <c r="B23" s="50"/>
      <c r="C23" s="458" t="s">
        <v>62</v>
      </c>
      <c r="D23" s="459"/>
      <c r="E23" s="459"/>
      <c r="F23" s="460"/>
      <c r="G23" s="370" t="s">
        <v>61</v>
      </c>
      <c r="H23" s="371"/>
      <c r="I23" s="372"/>
      <c r="J23" s="370" t="s">
        <v>79</v>
      </c>
      <c r="K23" s="371"/>
      <c r="L23" s="372"/>
      <c r="M23" s="370"/>
      <c r="N23" s="467"/>
    </row>
    <row r="24" spans="1:14" ht="21" customHeight="1">
      <c r="A24" s="50"/>
      <c r="B24" s="50"/>
      <c r="C24" s="461"/>
      <c r="D24" s="462"/>
      <c r="E24" s="462"/>
      <c r="F24" s="463"/>
      <c r="G24" s="361" t="s">
        <v>23</v>
      </c>
      <c r="H24" s="370" t="s">
        <v>60</v>
      </c>
      <c r="I24" s="372"/>
      <c r="J24" s="361" t="s">
        <v>23</v>
      </c>
      <c r="K24" s="370" t="s">
        <v>60</v>
      </c>
      <c r="L24" s="372"/>
      <c r="M24" s="370" t="s">
        <v>60</v>
      </c>
      <c r="N24" s="467"/>
    </row>
    <row r="25" spans="1:14" ht="52.5" customHeight="1">
      <c r="A25" s="50"/>
      <c r="B25" s="50"/>
      <c r="C25" s="464"/>
      <c r="D25" s="465"/>
      <c r="E25" s="465"/>
      <c r="F25" s="466"/>
      <c r="G25" s="386"/>
      <c r="H25" s="370" t="s">
        <v>59</v>
      </c>
      <c r="I25" s="372"/>
      <c r="J25" s="386"/>
      <c r="K25" s="370" t="s">
        <v>59</v>
      </c>
      <c r="L25" s="372"/>
      <c r="M25" s="370" t="s">
        <v>58</v>
      </c>
      <c r="N25" s="467"/>
    </row>
    <row r="26" spans="1:14" ht="54" customHeight="1">
      <c r="A26" s="50"/>
      <c r="B26" s="50"/>
      <c r="C26" s="377" t="s">
        <v>164</v>
      </c>
      <c r="D26" s="422"/>
      <c r="E26" s="300"/>
      <c r="F26" s="56" t="s">
        <v>52</v>
      </c>
      <c r="G26" s="246"/>
      <c r="H26" s="57" t="s">
        <v>54</v>
      </c>
      <c r="I26" s="58"/>
      <c r="J26" s="246"/>
      <c r="K26" s="57" t="s">
        <v>54</v>
      </c>
      <c r="L26" s="58"/>
      <c r="M26" s="54">
        <f>IF(N26="","",VLOOKUP(N26,基準選択肢C,2,FALSE))</f>
      </c>
      <c r="N26" s="54">
        <f>IF(G26="はい","基準1",IF(J26="はい","基準1",""))</f>
      </c>
    </row>
    <row r="27" spans="1:14" ht="54" customHeight="1">
      <c r="A27" s="50"/>
      <c r="B27" s="50"/>
      <c r="C27" s="380" t="s">
        <v>159</v>
      </c>
      <c r="D27" s="455"/>
      <c r="E27" s="455"/>
      <c r="F27" s="332" t="s">
        <v>52</v>
      </c>
      <c r="G27" s="384"/>
      <c r="H27" s="247" t="s">
        <v>57</v>
      </c>
      <c r="I27" s="96"/>
      <c r="J27" s="384"/>
      <c r="K27" s="247" t="s">
        <v>57</v>
      </c>
      <c r="L27" s="96"/>
      <c r="M27" s="335">
        <f>IF(N27="","",VLOOKUP(N27,基準選択肢C,2,FALSE))</f>
      </c>
      <c r="N27" s="335">
        <f>IF(AND($M$7="研究分担医師",$G27="はい",$I28="有"),"基準1と7",IF(AND($M$7="研究分担医師",$J27="はい",$L28="有"),"基準1と7",IF($G27="はい","基準1",IF($J27="はい","基準1",""))))</f>
      </c>
    </row>
    <row r="28" spans="1:14" ht="48.75" customHeight="1">
      <c r="A28" s="50"/>
      <c r="B28" s="50"/>
      <c r="C28" s="456"/>
      <c r="D28" s="457"/>
      <c r="E28" s="457"/>
      <c r="F28" s="376"/>
      <c r="G28" s="360"/>
      <c r="H28" s="57" t="s">
        <v>56</v>
      </c>
      <c r="I28" s="55"/>
      <c r="J28" s="360"/>
      <c r="K28" s="57" t="s">
        <v>56</v>
      </c>
      <c r="L28" s="55"/>
      <c r="M28" s="305"/>
      <c r="N28" s="305"/>
    </row>
    <row r="29" spans="1:14" ht="60" customHeight="1">
      <c r="A29" s="50"/>
      <c r="B29" s="50"/>
      <c r="C29" s="350" t="s">
        <v>171</v>
      </c>
      <c r="D29" s="345"/>
      <c r="E29" s="346"/>
      <c r="F29" s="332" t="s">
        <v>52</v>
      </c>
      <c r="G29" s="333"/>
      <c r="H29" s="54" t="s">
        <v>55</v>
      </c>
      <c r="I29" s="55"/>
      <c r="J29" s="333"/>
      <c r="K29" s="54" t="s">
        <v>55</v>
      </c>
      <c r="L29" s="55"/>
      <c r="M29" s="335">
        <f>IF(N29="","",VLOOKUP(N29,基準選択肢C,2,FALSE))</f>
      </c>
      <c r="N29" s="335">
        <f>IF(AND($M$7="研究分担医師",$G29="はい",$I30&gt;=2500000),"基準1と7",IF(AND($M$7="研究分担医師",$J29="はい",$L30&gt;=2500000),"基準1と7",IF($G29="はい","基準1",IF($J29="はい","基準1",""))))</f>
      </c>
    </row>
    <row r="30" spans="1:14" ht="54" customHeight="1">
      <c r="A30" s="50"/>
      <c r="B30" s="50"/>
      <c r="C30" s="373"/>
      <c r="D30" s="374"/>
      <c r="E30" s="375"/>
      <c r="F30" s="376"/>
      <c r="G30" s="360"/>
      <c r="H30" s="57" t="s">
        <v>54</v>
      </c>
      <c r="I30" s="58"/>
      <c r="J30" s="360"/>
      <c r="K30" s="57" t="s">
        <v>54</v>
      </c>
      <c r="L30" s="58"/>
      <c r="M30" s="305"/>
      <c r="N30" s="305"/>
    </row>
    <row r="31" spans="1:14" ht="60" customHeight="1">
      <c r="A31" s="50"/>
      <c r="B31" s="50"/>
      <c r="C31" s="373"/>
      <c r="D31" s="374"/>
      <c r="E31" s="375"/>
      <c r="F31" s="332" t="s">
        <v>51</v>
      </c>
      <c r="G31" s="333"/>
      <c r="H31" s="54" t="s">
        <v>55</v>
      </c>
      <c r="I31" s="55"/>
      <c r="J31" s="333"/>
      <c r="K31" s="54" t="s">
        <v>55</v>
      </c>
      <c r="L31" s="55"/>
      <c r="M31" s="335">
        <f>IF(N31="","",VLOOKUP(N31,基準選択肢C,2,FALSE))</f>
      </c>
      <c r="N31" s="335">
        <f>IF(G31="はい","基準1",IF(J31="はい","基準1",""))</f>
      </c>
    </row>
    <row r="32" spans="1:14" ht="54" customHeight="1">
      <c r="A32" s="50"/>
      <c r="B32" s="50"/>
      <c r="C32" s="347"/>
      <c r="D32" s="348"/>
      <c r="E32" s="349"/>
      <c r="F32" s="376"/>
      <c r="G32" s="360"/>
      <c r="H32" s="57" t="s">
        <v>54</v>
      </c>
      <c r="I32" s="58"/>
      <c r="J32" s="360"/>
      <c r="K32" s="57" t="s">
        <v>54</v>
      </c>
      <c r="L32" s="58"/>
      <c r="M32" s="305"/>
      <c r="N32" s="305">
        <f>IF(G32="はい","基準1",IF(J32="はい","基準1",""))</f>
      </c>
    </row>
    <row r="33" spans="1:14" ht="73.5" customHeight="1">
      <c r="A33" s="50"/>
      <c r="B33" s="50"/>
      <c r="C33" s="439" t="s">
        <v>186</v>
      </c>
      <c r="D33" s="440"/>
      <c r="E33" s="441"/>
      <c r="F33" s="56" t="s">
        <v>52</v>
      </c>
      <c r="G33" s="248"/>
      <c r="H33" s="57" t="s">
        <v>53</v>
      </c>
      <c r="I33" s="55"/>
      <c r="J33" s="248"/>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2"/>
      <c r="D34" s="443"/>
      <c r="E34" s="444"/>
      <c r="F34" s="56" t="s">
        <v>51</v>
      </c>
      <c r="G34" s="248"/>
      <c r="H34" s="57" t="s">
        <v>53</v>
      </c>
      <c r="I34" s="55"/>
      <c r="J34" s="248"/>
      <c r="K34" s="57" t="s">
        <v>53</v>
      </c>
      <c r="L34" s="55"/>
      <c r="M34" s="54">
        <f>IF(N34="","",VLOOKUP(N34,基準選択肢C,2,FALSE))</f>
      </c>
      <c r="N34" s="54">
        <f>IF(G34="はい","基準1",IF(J34="はい","基準1",""))</f>
      </c>
    </row>
    <row r="35" spans="1:14" ht="62.25" customHeight="1">
      <c r="A35" s="50"/>
      <c r="B35" s="50"/>
      <c r="C35" s="445" t="s">
        <v>172</v>
      </c>
      <c r="D35" s="446"/>
      <c r="E35" s="447"/>
      <c r="F35" s="332" t="s">
        <v>52</v>
      </c>
      <c r="G35" s="333"/>
      <c r="H35" s="57" t="s">
        <v>228</v>
      </c>
      <c r="I35" s="55"/>
      <c r="J35" s="333"/>
      <c r="K35" s="57" t="s">
        <v>228</v>
      </c>
      <c r="L35" s="55"/>
      <c r="M35" s="335">
        <f>IF(N35="","",VLOOKUP(N35,基準選択肢C,2,FALSE))</f>
      </c>
      <c r="N35" s="335">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8"/>
      <c r="D36" s="449"/>
      <c r="E36" s="450"/>
      <c r="F36" s="454"/>
      <c r="G36" s="359"/>
      <c r="H36" s="57" t="s">
        <v>81</v>
      </c>
      <c r="I36" s="55"/>
      <c r="J36" s="359"/>
      <c r="K36" s="57" t="s">
        <v>81</v>
      </c>
      <c r="L36" s="55"/>
      <c r="M36" s="305"/>
      <c r="N36" s="305"/>
    </row>
    <row r="37" spans="1:14" ht="62.25" customHeight="1">
      <c r="A37" s="50"/>
      <c r="B37" s="50"/>
      <c r="C37" s="448"/>
      <c r="D37" s="449"/>
      <c r="E37" s="450"/>
      <c r="F37" s="332" t="s">
        <v>51</v>
      </c>
      <c r="G37" s="333"/>
      <c r="H37" s="57" t="s">
        <v>228</v>
      </c>
      <c r="I37" s="55"/>
      <c r="J37" s="333"/>
      <c r="K37" s="57" t="s">
        <v>228</v>
      </c>
      <c r="L37" s="55"/>
      <c r="M37" s="335">
        <f>IF(N37="","",VLOOKUP(N37,基準選択肢C,2,FALSE))</f>
      </c>
      <c r="N37" s="335">
        <f>IF(G37="はい","基準1",IF(J37="はい","基準1",""))</f>
      </c>
    </row>
    <row r="38" spans="1:14" ht="79.5" customHeight="1">
      <c r="A38" s="50"/>
      <c r="B38" s="50"/>
      <c r="C38" s="451"/>
      <c r="D38" s="452"/>
      <c r="E38" s="453"/>
      <c r="F38" s="454"/>
      <c r="G38" s="359"/>
      <c r="H38" s="57" t="s">
        <v>81</v>
      </c>
      <c r="I38" s="55"/>
      <c r="J38" s="359"/>
      <c r="K38" s="57" t="s">
        <v>81</v>
      </c>
      <c r="L38" s="55"/>
      <c r="M38" s="305"/>
      <c r="N38" s="305"/>
    </row>
    <row r="39" spans="1:14" ht="60" customHeight="1">
      <c r="A39" s="50"/>
      <c r="B39" s="50"/>
      <c r="C39" s="431" t="s">
        <v>173</v>
      </c>
      <c r="D39" s="432"/>
      <c r="E39" s="433"/>
      <c r="F39" s="332" t="s">
        <v>52</v>
      </c>
      <c r="G39" s="336"/>
      <c r="H39" s="98" t="s">
        <v>229</v>
      </c>
      <c r="I39" s="55"/>
      <c r="J39" s="336"/>
      <c r="K39" s="98" t="s">
        <v>229</v>
      </c>
      <c r="L39" s="55"/>
      <c r="M39" s="335">
        <f>IF(N39="","",VLOOKUP(N39,基準選択肢C,2))</f>
      </c>
      <c r="N39" s="335">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34"/>
      <c r="D40" s="435"/>
      <c r="E40" s="436"/>
      <c r="F40" s="424"/>
      <c r="G40" s="334"/>
      <c r="H40" s="98" t="s">
        <v>82</v>
      </c>
      <c r="I40" s="55"/>
      <c r="J40" s="334"/>
      <c r="K40" s="98" t="s">
        <v>82</v>
      </c>
      <c r="L40" s="55"/>
      <c r="M40" s="305"/>
      <c r="N40" s="305"/>
    </row>
    <row r="41" spans="1:14" ht="60" customHeight="1">
      <c r="A41" s="50"/>
      <c r="B41" s="50"/>
      <c r="C41" s="434"/>
      <c r="D41" s="435"/>
      <c r="E41" s="436"/>
      <c r="F41" s="332" t="s">
        <v>51</v>
      </c>
      <c r="G41" s="333"/>
      <c r="H41" s="57" t="s">
        <v>229</v>
      </c>
      <c r="I41" s="55"/>
      <c r="J41" s="333"/>
      <c r="K41" s="57" t="s">
        <v>229</v>
      </c>
      <c r="L41" s="55"/>
      <c r="M41" s="335">
        <f>IF(N41="","",VLOOKUP(N41,基準選択肢C,2))</f>
      </c>
      <c r="N41" s="335">
        <f>IF(G41="はい","基準1",IF(J41="はい","基準1",""))</f>
      </c>
    </row>
    <row r="42" spans="1:14" ht="79.5" customHeight="1">
      <c r="A42" s="50"/>
      <c r="B42" s="50"/>
      <c r="C42" s="437"/>
      <c r="D42" s="438"/>
      <c r="E42" s="438"/>
      <c r="F42" s="424"/>
      <c r="G42" s="334"/>
      <c r="H42" s="57" t="s">
        <v>82</v>
      </c>
      <c r="I42" s="55"/>
      <c r="J42" s="334"/>
      <c r="K42" s="57" t="s">
        <v>82</v>
      </c>
      <c r="L42" s="55"/>
      <c r="M42" s="305"/>
      <c r="N42" s="305"/>
    </row>
    <row r="43" spans="1:14" ht="27.75" customHeight="1">
      <c r="A43" s="50"/>
      <c r="B43" s="50"/>
      <c r="C43" s="52"/>
      <c r="D43" s="52"/>
      <c r="E43" s="53"/>
      <c r="F43" s="53"/>
      <c r="G43" s="249"/>
      <c r="H43" s="51"/>
      <c r="I43" s="51"/>
      <c r="J43" s="51"/>
      <c r="K43" s="51"/>
      <c r="L43" s="51"/>
      <c r="M43" s="51"/>
      <c r="N43" s="245"/>
    </row>
    <row r="44" spans="1:14" ht="31.5" customHeight="1">
      <c r="A44" s="50"/>
      <c r="B44" s="50"/>
      <c r="C44" s="60"/>
      <c r="D44" s="63"/>
      <c r="E44" s="62" t="s">
        <v>168</v>
      </c>
      <c r="F44" s="61" t="s">
        <v>83</v>
      </c>
      <c r="G44" s="387">
        <f>IF(G13="","",G13)</f>
      </c>
      <c r="H44" s="388"/>
      <c r="I44" s="388"/>
      <c r="J44" s="388"/>
      <c r="K44" s="388"/>
      <c r="L44" s="388"/>
      <c r="M44" s="389"/>
      <c r="N44" s="245"/>
    </row>
    <row r="45" spans="1:14" ht="19.5" customHeight="1">
      <c r="A45" s="50"/>
      <c r="B45" s="50"/>
      <c r="C45" s="60"/>
      <c r="D45" s="60"/>
      <c r="E45" s="59"/>
      <c r="F45" s="59"/>
      <c r="G45" s="59"/>
      <c r="H45" s="59"/>
      <c r="I45" s="59"/>
      <c r="J45" s="59"/>
      <c r="K45" s="59"/>
      <c r="L45" s="59"/>
      <c r="M45" s="59"/>
      <c r="N45" s="245"/>
    </row>
    <row r="46" spans="1:14" ht="21" customHeight="1">
      <c r="A46" s="50"/>
      <c r="B46" s="50"/>
      <c r="C46" s="458" t="s">
        <v>62</v>
      </c>
      <c r="D46" s="459"/>
      <c r="E46" s="459"/>
      <c r="F46" s="460"/>
      <c r="G46" s="370" t="s">
        <v>61</v>
      </c>
      <c r="H46" s="371"/>
      <c r="I46" s="372"/>
      <c r="J46" s="370" t="s">
        <v>79</v>
      </c>
      <c r="K46" s="371"/>
      <c r="L46" s="372"/>
      <c r="M46" s="370"/>
      <c r="N46" s="385"/>
    </row>
    <row r="47" spans="1:14" ht="21" customHeight="1">
      <c r="A47" s="50"/>
      <c r="B47" s="50"/>
      <c r="C47" s="461"/>
      <c r="D47" s="462"/>
      <c r="E47" s="462"/>
      <c r="F47" s="463"/>
      <c r="G47" s="361" t="s">
        <v>23</v>
      </c>
      <c r="H47" s="370" t="s">
        <v>60</v>
      </c>
      <c r="I47" s="372"/>
      <c r="J47" s="361" t="s">
        <v>23</v>
      </c>
      <c r="K47" s="370" t="s">
        <v>60</v>
      </c>
      <c r="L47" s="372"/>
      <c r="M47" s="370" t="s">
        <v>60</v>
      </c>
      <c r="N47" s="385"/>
    </row>
    <row r="48" spans="1:14" ht="52.5" customHeight="1">
      <c r="A48" s="50"/>
      <c r="B48" s="50"/>
      <c r="C48" s="464"/>
      <c r="D48" s="465"/>
      <c r="E48" s="465"/>
      <c r="F48" s="466"/>
      <c r="G48" s="386"/>
      <c r="H48" s="370" t="s">
        <v>59</v>
      </c>
      <c r="I48" s="372"/>
      <c r="J48" s="386"/>
      <c r="K48" s="370" t="s">
        <v>59</v>
      </c>
      <c r="L48" s="372"/>
      <c r="M48" s="370" t="s">
        <v>58</v>
      </c>
      <c r="N48" s="385"/>
    </row>
    <row r="49" spans="1:14" ht="54" customHeight="1">
      <c r="A49" s="50"/>
      <c r="B49" s="50"/>
      <c r="C49" s="377" t="s">
        <v>164</v>
      </c>
      <c r="D49" s="422"/>
      <c r="E49" s="300"/>
      <c r="F49" s="56" t="s">
        <v>52</v>
      </c>
      <c r="G49" s="246"/>
      <c r="H49" s="57" t="s">
        <v>54</v>
      </c>
      <c r="I49" s="58"/>
      <c r="J49" s="246"/>
      <c r="K49" s="57" t="s">
        <v>54</v>
      </c>
      <c r="L49" s="58"/>
      <c r="M49" s="54">
        <f>IF(N49="","",VLOOKUP(N49,基準選択肢C,2,FALSE))</f>
      </c>
      <c r="N49" s="54">
        <f>IF(G49="はい","基準1",IF(J49="はい","基準1",""))</f>
      </c>
    </row>
    <row r="50" spans="1:14" ht="54" customHeight="1">
      <c r="A50" s="50"/>
      <c r="B50" s="50"/>
      <c r="C50" s="380" t="s">
        <v>159</v>
      </c>
      <c r="D50" s="455"/>
      <c r="E50" s="455"/>
      <c r="F50" s="332" t="s">
        <v>52</v>
      </c>
      <c r="G50" s="384"/>
      <c r="H50" s="247" t="s">
        <v>57</v>
      </c>
      <c r="I50" s="96"/>
      <c r="J50" s="384"/>
      <c r="K50" s="247" t="s">
        <v>57</v>
      </c>
      <c r="L50" s="96"/>
      <c r="M50" s="335">
        <f>IF(N50="","",VLOOKUP(N50,基準選択肢C,2,FALSE))</f>
      </c>
      <c r="N50" s="335">
        <f>IF(AND($M$7="研究分担医師",$G50="はい",$I51="有"),"基準1と7",IF(AND($M$7="研究分担医師",$J50="はい",$L51="有"),"基準1と7",IF($G50="はい","基準1",IF($J50="はい","基準1",""))))</f>
      </c>
    </row>
    <row r="51" spans="1:14" ht="48.75" customHeight="1">
      <c r="A51" s="50"/>
      <c r="B51" s="50"/>
      <c r="C51" s="456"/>
      <c r="D51" s="457"/>
      <c r="E51" s="457"/>
      <c r="F51" s="376"/>
      <c r="G51" s="360"/>
      <c r="H51" s="57" t="s">
        <v>56</v>
      </c>
      <c r="I51" s="55"/>
      <c r="J51" s="360"/>
      <c r="K51" s="57" t="s">
        <v>56</v>
      </c>
      <c r="L51" s="55"/>
      <c r="M51" s="305"/>
      <c r="N51" s="430"/>
    </row>
    <row r="52" spans="1:14" ht="60" customHeight="1">
      <c r="A52" s="50"/>
      <c r="B52" s="50"/>
      <c r="C52" s="350" t="s">
        <v>171</v>
      </c>
      <c r="D52" s="345"/>
      <c r="E52" s="346"/>
      <c r="F52" s="332" t="s">
        <v>52</v>
      </c>
      <c r="G52" s="333"/>
      <c r="H52" s="54" t="s">
        <v>55</v>
      </c>
      <c r="I52" s="55"/>
      <c r="J52" s="333"/>
      <c r="K52" s="54" t="s">
        <v>55</v>
      </c>
      <c r="L52" s="55"/>
      <c r="M52" s="335">
        <f>IF(N52="","",VLOOKUP(N52,基準選択肢C,2,FALSE))</f>
      </c>
      <c r="N52" s="335">
        <f>IF(AND($M$7="研究分担医師",$G52="はい",$I53&gt;=2500000),"基準1と7",IF(AND($M$7="研究分担医師",$J52="はい",$L53&gt;=2500000),"基準1と7",IF($G52="はい","基準1",IF($J52="はい","基準1",""))))</f>
      </c>
    </row>
    <row r="53" spans="1:14" ht="54" customHeight="1">
      <c r="A53" s="50"/>
      <c r="B53" s="50"/>
      <c r="C53" s="373"/>
      <c r="D53" s="374"/>
      <c r="E53" s="375"/>
      <c r="F53" s="376"/>
      <c r="G53" s="360"/>
      <c r="H53" s="57" t="s">
        <v>54</v>
      </c>
      <c r="I53" s="58"/>
      <c r="J53" s="360"/>
      <c r="K53" s="57" t="s">
        <v>54</v>
      </c>
      <c r="L53" s="58"/>
      <c r="M53" s="305"/>
      <c r="N53" s="430"/>
    </row>
    <row r="54" spans="1:14" ht="60" customHeight="1">
      <c r="A54" s="50"/>
      <c r="B54" s="50"/>
      <c r="C54" s="373"/>
      <c r="D54" s="374"/>
      <c r="E54" s="375"/>
      <c r="F54" s="332" t="s">
        <v>51</v>
      </c>
      <c r="G54" s="333"/>
      <c r="H54" s="54" t="s">
        <v>55</v>
      </c>
      <c r="I54" s="55"/>
      <c r="J54" s="333"/>
      <c r="K54" s="54" t="s">
        <v>55</v>
      </c>
      <c r="L54" s="55"/>
      <c r="M54" s="335">
        <f>IF(N54="","",VLOOKUP(N54,基準選択肢C,2,FALSE))</f>
      </c>
      <c r="N54" s="335">
        <f>IF(G54="はい","基準1",IF(J54="はい","基準1",""))</f>
      </c>
    </row>
    <row r="55" spans="1:14" ht="54" customHeight="1">
      <c r="A55" s="50"/>
      <c r="B55" s="50"/>
      <c r="C55" s="347"/>
      <c r="D55" s="348"/>
      <c r="E55" s="349"/>
      <c r="F55" s="376"/>
      <c r="G55" s="360"/>
      <c r="H55" s="57" t="s">
        <v>54</v>
      </c>
      <c r="I55" s="58"/>
      <c r="J55" s="360"/>
      <c r="K55" s="57" t="s">
        <v>54</v>
      </c>
      <c r="L55" s="58"/>
      <c r="M55" s="305"/>
      <c r="N55" s="430">
        <f>IF(G55="はい","基準1",IF(J55="はい","基準1",""))</f>
      </c>
    </row>
    <row r="56" spans="1:14" ht="73.5" customHeight="1">
      <c r="A56" s="50"/>
      <c r="B56" s="50"/>
      <c r="C56" s="439" t="s">
        <v>187</v>
      </c>
      <c r="D56" s="440"/>
      <c r="E56" s="441"/>
      <c r="F56" s="56" t="s">
        <v>52</v>
      </c>
      <c r="G56" s="248"/>
      <c r="H56" s="57" t="s">
        <v>53</v>
      </c>
      <c r="I56" s="55"/>
      <c r="J56" s="248"/>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2"/>
      <c r="D57" s="443"/>
      <c r="E57" s="444"/>
      <c r="F57" s="56" t="s">
        <v>51</v>
      </c>
      <c r="G57" s="248"/>
      <c r="H57" s="57" t="s">
        <v>53</v>
      </c>
      <c r="I57" s="55"/>
      <c r="J57" s="248"/>
      <c r="K57" s="57" t="s">
        <v>53</v>
      </c>
      <c r="L57" s="55"/>
      <c r="M57" s="54">
        <f>IF(N57="","",VLOOKUP(N57,基準選択肢C,2,FALSE))</f>
      </c>
      <c r="N57" s="54">
        <f>IF(G57="はい","基準1",IF(J57="はい","基準1",""))</f>
      </c>
    </row>
    <row r="58" spans="1:14" ht="62.25" customHeight="1">
      <c r="A58" s="50"/>
      <c r="B58" s="50"/>
      <c r="C58" s="445" t="s">
        <v>172</v>
      </c>
      <c r="D58" s="446"/>
      <c r="E58" s="447"/>
      <c r="F58" s="332" t="s">
        <v>52</v>
      </c>
      <c r="G58" s="333"/>
      <c r="H58" s="57" t="s">
        <v>228</v>
      </c>
      <c r="I58" s="55"/>
      <c r="J58" s="333"/>
      <c r="K58" s="57" t="s">
        <v>228</v>
      </c>
      <c r="L58" s="55"/>
      <c r="M58" s="335">
        <f>IF(N58="","",VLOOKUP(N58,基準選択肢C,2,FALSE))</f>
      </c>
      <c r="N58" s="335">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8"/>
      <c r="D59" s="449"/>
      <c r="E59" s="450"/>
      <c r="F59" s="454"/>
      <c r="G59" s="359"/>
      <c r="H59" s="57" t="s">
        <v>81</v>
      </c>
      <c r="I59" s="55"/>
      <c r="J59" s="359"/>
      <c r="K59" s="57" t="s">
        <v>81</v>
      </c>
      <c r="L59" s="55"/>
      <c r="M59" s="305"/>
      <c r="N59" s="430"/>
    </row>
    <row r="60" spans="1:14" ht="62.25" customHeight="1">
      <c r="A60" s="50"/>
      <c r="B60" s="50"/>
      <c r="C60" s="448"/>
      <c r="D60" s="449"/>
      <c r="E60" s="450"/>
      <c r="F60" s="332" t="s">
        <v>51</v>
      </c>
      <c r="G60" s="333"/>
      <c r="H60" s="57" t="s">
        <v>228</v>
      </c>
      <c r="I60" s="55"/>
      <c r="J60" s="333"/>
      <c r="K60" s="57" t="s">
        <v>228</v>
      </c>
      <c r="L60" s="55"/>
      <c r="M60" s="335">
        <f>IF(N60="","",VLOOKUP(N60,基準選択肢C,2,FALSE))</f>
      </c>
      <c r="N60" s="335">
        <f>IF(G60="はい","基準1",IF(J60="はい","基準1",""))</f>
      </c>
    </row>
    <row r="61" spans="1:14" ht="79.5" customHeight="1">
      <c r="A61" s="50"/>
      <c r="B61" s="50"/>
      <c r="C61" s="451"/>
      <c r="D61" s="452"/>
      <c r="E61" s="453"/>
      <c r="F61" s="454"/>
      <c r="G61" s="359"/>
      <c r="H61" s="57" t="s">
        <v>81</v>
      </c>
      <c r="I61" s="55"/>
      <c r="J61" s="359"/>
      <c r="K61" s="57" t="s">
        <v>81</v>
      </c>
      <c r="L61" s="55"/>
      <c r="M61" s="305"/>
      <c r="N61" s="430"/>
    </row>
    <row r="62" spans="1:14" ht="60" customHeight="1">
      <c r="A62" s="50"/>
      <c r="B62" s="50"/>
      <c r="C62" s="431" t="s">
        <v>173</v>
      </c>
      <c r="D62" s="432"/>
      <c r="E62" s="433"/>
      <c r="F62" s="332" t="s">
        <v>52</v>
      </c>
      <c r="G62" s="336"/>
      <c r="H62" s="98" t="s">
        <v>229</v>
      </c>
      <c r="I62" s="55"/>
      <c r="J62" s="336"/>
      <c r="K62" s="98" t="s">
        <v>229</v>
      </c>
      <c r="L62" s="55"/>
      <c r="M62" s="335">
        <f>IF(N62="","",VLOOKUP(N62,基準選択肢C,2))</f>
      </c>
      <c r="N62" s="335">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34"/>
      <c r="D63" s="435"/>
      <c r="E63" s="436"/>
      <c r="F63" s="424"/>
      <c r="G63" s="334"/>
      <c r="H63" s="98" t="s">
        <v>82</v>
      </c>
      <c r="I63" s="55"/>
      <c r="J63" s="334"/>
      <c r="K63" s="98" t="s">
        <v>82</v>
      </c>
      <c r="L63" s="55"/>
      <c r="M63" s="305"/>
      <c r="N63" s="430"/>
    </row>
    <row r="64" spans="1:14" ht="60" customHeight="1">
      <c r="A64" s="50"/>
      <c r="B64" s="50"/>
      <c r="C64" s="434"/>
      <c r="D64" s="435"/>
      <c r="E64" s="436"/>
      <c r="F64" s="332" t="s">
        <v>51</v>
      </c>
      <c r="G64" s="333"/>
      <c r="H64" s="57" t="s">
        <v>229</v>
      </c>
      <c r="I64" s="55"/>
      <c r="J64" s="333"/>
      <c r="K64" s="57" t="s">
        <v>229</v>
      </c>
      <c r="L64" s="55"/>
      <c r="M64" s="335">
        <f>IF(N64="","",VLOOKUP(N64,基準選択肢C,2))</f>
      </c>
      <c r="N64" s="335">
        <f>IF(G64="はい","基準1",IF(J64="はい","基準1",""))</f>
      </c>
    </row>
    <row r="65" spans="1:14" ht="79.5" customHeight="1">
      <c r="A65" s="50"/>
      <c r="B65" s="50"/>
      <c r="C65" s="437"/>
      <c r="D65" s="438"/>
      <c r="E65" s="438"/>
      <c r="F65" s="424"/>
      <c r="G65" s="334"/>
      <c r="H65" s="57" t="s">
        <v>82</v>
      </c>
      <c r="I65" s="55"/>
      <c r="J65" s="334"/>
      <c r="K65" s="57" t="s">
        <v>82</v>
      </c>
      <c r="L65" s="55"/>
      <c r="M65" s="305"/>
      <c r="N65" s="430"/>
    </row>
    <row r="66" spans="1:14" ht="19.5" customHeight="1">
      <c r="A66" s="50"/>
      <c r="B66" s="50"/>
      <c r="G66" s="48"/>
      <c r="H66" s="48"/>
      <c r="N66" s="250"/>
    </row>
    <row r="67" spans="1:14" ht="31.5" customHeight="1">
      <c r="A67" s="50"/>
      <c r="B67" s="50"/>
      <c r="C67" s="60"/>
      <c r="D67" s="63"/>
      <c r="E67" s="62" t="s">
        <v>168</v>
      </c>
      <c r="F67" s="61" t="s">
        <v>84</v>
      </c>
      <c r="G67" s="387">
        <f>IF(G14="","",G14)</f>
      </c>
      <c r="H67" s="388"/>
      <c r="I67" s="388"/>
      <c r="J67" s="388"/>
      <c r="K67" s="388"/>
      <c r="L67" s="388"/>
      <c r="M67" s="389"/>
      <c r="N67" s="245"/>
    </row>
    <row r="68" spans="1:14" ht="19.5" customHeight="1">
      <c r="A68" s="50"/>
      <c r="B68" s="50"/>
      <c r="C68" s="60"/>
      <c r="D68" s="60"/>
      <c r="E68" s="59"/>
      <c r="F68" s="59"/>
      <c r="G68" s="59"/>
      <c r="H68" s="59"/>
      <c r="I68" s="59"/>
      <c r="J68" s="59"/>
      <c r="K68" s="59"/>
      <c r="L68" s="59"/>
      <c r="M68" s="59"/>
      <c r="N68" s="245"/>
    </row>
    <row r="69" spans="1:14" ht="21" customHeight="1">
      <c r="A69" s="50"/>
      <c r="B69" s="50"/>
      <c r="C69" s="458" t="s">
        <v>62</v>
      </c>
      <c r="D69" s="459"/>
      <c r="E69" s="459"/>
      <c r="F69" s="460"/>
      <c r="G69" s="370" t="s">
        <v>61</v>
      </c>
      <c r="H69" s="371"/>
      <c r="I69" s="372"/>
      <c r="J69" s="370" t="s">
        <v>79</v>
      </c>
      <c r="K69" s="371"/>
      <c r="L69" s="372"/>
      <c r="M69" s="370"/>
      <c r="N69" s="385"/>
    </row>
    <row r="70" spans="1:14" ht="21" customHeight="1">
      <c r="A70" s="50"/>
      <c r="B70" s="50"/>
      <c r="C70" s="461"/>
      <c r="D70" s="462"/>
      <c r="E70" s="462"/>
      <c r="F70" s="463"/>
      <c r="G70" s="361" t="s">
        <v>23</v>
      </c>
      <c r="H70" s="370" t="s">
        <v>60</v>
      </c>
      <c r="I70" s="372"/>
      <c r="J70" s="361" t="s">
        <v>23</v>
      </c>
      <c r="K70" s="370" t="s">
        <v>60</v>
      </c>
      <c r="L70" s="372"/>
      <c r="M70" s="370" t="s">
        <v>60</v>
      </c>
      <c r="N70" s="385"/>
    </row>
    <row r="71" spans="1:14" ht="52.5" customHeight="1">
      <c r="A71" s="50"/>
      <c r="B71" s="50"/>
      <c r="C71" s="464"/>
      <c r="D71" s="465"/>
      <c r="E71" s="465"/>
      <c r="F71" s="466"/>
      <c r="G71" s="386"/>
      <c r="H71" s="370" t="s">
        <v>59</v>
      </c>
      <c r="I71" s="372"/>
      <c r="J71" s="386"/>
      <c r="K71" s="370" t="s">
        <v>59</v>
      </c>
      <c r="L71" s="372"/>
      <c r="M71" s="370" t="s">
        <v>58</v>
      </c>
      <c r="N71" s="385"/>
    </row>
    <row r="72" spans="1:14" ht="54" customHeight="1">
      <c r="A72" s="50"/>
      <c r="B72" s="50"/>
      <c r="C72" s="377" t="s">
        <v>164</v>
      </c>
      <c r="D72" s="422"/>
      <c r="E72" s="300"/>
      <c r="F72" s="56" t="s">
        <v>52</v>
      </c>
      <c r="G72" s="246"/>
      <c r="H72" s="57" t="s">
        <v>54</v>
      </c>
      <c r="I72" s="58"/>
      <c r="J72" s="246"/>
      <c r="K72" s="57" t="s">
        <v>54</v>
      </c>
      <c r="L72" s="58"/>
      <c r="M72" s="54">
        <f>IF(N72="","",VLOOKUP(N72,基準選択肢C,2,FALSE))</f>
      </c>
      <c r="N72" s="54">
        <f>IF(G72="はい","基準1",IF(J72="はい","基準1",""))</f>
      </c>
    </row>
    <row r="73" spans="1:14" ht="54" customHeight="1">
      <c r="A73" s="50"/>
      <c r="B73" s="50"/>
      <c r="C73" s="380" t="s">
        <v>159</v>
      </c>
      <c r="D73" s="455"/>
      <c r="E73" s="455"/>
      <c r="F73" s="332" t="s">
        <v>52</v>
      </c>
      <c r="G73" s="384"/>
      <c r="H73" s="247" t="s">
        <v>57</v>
      </c>
      <c r="I73" s="96"/>
      <c r="J73" s="384"/>
      <c r="K73" s="247" t="s">
        <v>57</v>
      </c>
      <c r="L73" s="96"/>
      <c r="M73" s="335">
        <f>IF(N73="","",VLOOKUP(N73,基準選択肢C,2,FALSE))</f>
      </c>
      <c r="N73" s="335">
        <f>IF(AND($M$7="研究分担医師",$G73="はい",$I74="有"),"基準1と7",IF(AND($M$7="研究分担医師",$J73="はい",$L74="有"),"基準1と7",IF($G73="はい","基準1",IF($J73="はい","基準1",""))))</f>
      </c>
    </row>
    <row r="74" spans="1:14" ht="48.75" customHeight="1">
      <c r="A74" s="50"/>
      <c r="B74" s="50"/>
      <c r="C74" s="456"/>
      <c r="D74" s="457"/>
      <c r="E74" s="457"/>
      <c r="F74" s="376"/>
      <c r="G74" s="360"/>
      <c r="H74" s="57" t="s">
        <v>56</v>
      </c>
      <c r="I74" s="55"/>
      <c r="J74" s="360"/>
      <c r="K74" s="57" t="s">
        <v>56</v>
      </c>
      <c r="L74" s="55"/>
      <c r="M74" s="305"/>
      <c r="N74" s="305"/>
    </row>
    <row r="75" spans="1:14" ht="60" customHeight="1">
      <c r="A75" s="50"/>
      <c r="B75" s="50"/>
      <c r="C75" s="350" t="s">
        <v>171</v>
      </c>
      <c r="D75" s="345"/>
      <c r="E75" s="346"/>
      <c r="F75" s="332" t="s">
        <v>52</v>
      </c>
      <c r="G75" s="333"/>
      <c r="H75" s="54" t="s">
        <v>55</v>
      </c>
      <c r="I75" s="55"/>
      <c r="J75" s="333"/>
      <c r="K75" s="54" t="s">
        <v>55</v>
      </c>
      <c r="L75" s="55"/>
      <c r="M75" s="335">
        <f>IF(N75="","",VLOOKUP(N75,基準選択肢C,2,FALSE))</f>
      </c>
      <c r="N75" s="335">
        <f>IF(AND($M$7="研究分担医師",$G75="はい",$I76&gt;=2500000),"基準1と7",IF(AND($M$7="研究分担医師",$J75="はい",$L76&gt;=2500000),"基準1と7",IF($G75="はい","基準1",IF($J75="はい","基準1",""))))</f>
      </c>
    </row>
    <row r="76" spans="1:14" ht="54" customHeight="1">
      <c r="A76" s="50"/>
      <c r="B76" s="50"/>
      <c r="C76" s="373"/>
      <c r="D76" s="374"/>
      <c r="E76" s="375"/>
      <c r="F76" s="376"/>
      <c r="G76" s="360"/>
      <c r="H76" s="57" t="s">
        <v>54</v>
      </c>
      <c r="I76" s="58"/>
      <c r="J76" s="360"/>
      <c r="K76" s="57" t="s">
        <v>54</v>
      </c>
      <c r="L76" s="58"/>
      <c r="M76" s="305"/>
      <c r="N76" s="305"/>
    </row>
    <row r="77" spans="1:14" ht="60" customHeight="1">
      <c r="A77" s="50"/>
      <c r="B77" s="50"/>
      <c r="C77" s="373"/>
      <c r="D77" s="374"/>
      <c r="E77" s="375"/>
      <c r="F77" s="332" t="s">
        <v>51</v>
      </c>
      <c r="G77" s="333"/>
      <c r="H77" s="54" t="s">
        <v>55</v>
      </c>
      <c r="I77" s="55"/>
      <c r="J77" s="333"/>
      <c r="K77" s="54" t="s">
        <v>55</v>
      </c>
      <c r="L77" s="55"/>
      <c r="M77" s="335">
        <f>IF(N77="","",VLOOKUP(N77,基準選択肢C,2,FALSE))</f>
      </c>
      <c r="N77" s="335">
        <f>IF(G77="はい","基準1",IF(J77="はい","基準1",""))</f>
      </c>
    </row>
    <row r="78" spans="1:14" ht="54" customHeight="1">
      <c r="A78" s="50"/>
      <c r="B78" s="50"/>
      <c r="C78" s="347"/>
      <c r="D78" s="348"/>
      <c r="E78" s="349"/>
      <c r="F78" s="376"/>
      <c r="G78" s="360"/>
      <c r="H78" s="57" t="s">
        <v>54</v>
      </c>
      <c r="I78" s="58"/>
      <c r="J78" s="360"/>
      <c r="K78" s="57" t="s">
        <v>54</v>
      </c>
      <c r="L78" s="58"/>
      <c r="M78" s="305"/>
      <c r="N78" s="305">
        <f>IF(G78="はい","基準1",IF(J78="はい","基準1",""))</f>
      </c>
    </row>
    <row r="79" spans="1:14" ht="73.5" customHeight="1">
      <c r="A79" s="50"/>
      <c r="B79" s="50"/>
      <c r="C79" s="439" t="s">
        <v>188</v>
      </c>
      <c r="D79" s="440"/>
      <c r="E79" s="441"/>
      <c r="F79" s="56" t="s">
        <v>52</v>
      </c>
      <c r="G79" s="248"/>
      <c r="H79" s="57" t="s">
        <v>53</v>
      </c>
      <c r="I79" s="55"/>
      <c r="J79" s="248"/>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2"/>
      <c r="D80" s="443"/>
      <c r="E80" s="444"/>
      <c r="F80" s="56" t="s">
        <v>51</v>
      </c>
      <c r="G80" s="248"/>
      <c r="H80" s="57" t="s">
        <v>53</v>
      </c>
      <c r="I80" s="55"/>
      <c r="J80" s="248"/>
      <c r="K80" s="57" t="s">
        <v>53</v>
      </c>
      <c r="L80" s="55"/>
      <c r="M80" s="54">
        <f>IF(N80="","",VLOOKUP(N80,基準選択肢C,2,FALSE))</f>
      </c>
      <c r="N80" s="54">
        <f>IF(G80="はい","基準1",IF(J80="はい","基準1",""))</f>
      </c>
    </row>
    <row r="81" spans="1:14" ht="62.25" customHeight="1">
      <c r="A81" s="50"/>
      <c r="B81" s="50"/>
      <c r="C81" s="445" t="s">
        <v>172</v>
      </c>
      <c r="D81" s="446"/>
      <c r="E81" s="447"/>
      <c r="F81" s="332" t="s">
        <v>52</v>
      </c>
      <c r="G81" s="333"/>
      <c r="H81" s="57" t="s">
        <v>228</v>
      </c>
      <c r="I81" s="55"/>
      <c r="J81" s="333"/>
      <c r="K81" s="57" t="s">
        <v>228</v>
      </c>
      <c r="L81" s="55"/>
      <c r="M81" s="335">
        <f>IF(N81="","",VLOOKUP(N81,基準選択肢C,2,FALSE))</f>
      </c>
      <c r="N81" s="335">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8"/>
      <c r="D82" s="449"/>
      <c r="E82" s="450"/>
      <c r="F82" s="454"/>
      <c r="G82" s="359"/>
      <c r="H82" s="57" t="s">
        <v>81</v>
      </c>
      <c r="I82" s="55"/>
      <c r="J82" s="359"/>
      <c r="K82" s="57" t="s">
        <v>81</v>
      </c>
      <c r="L82" s="55"/>
      <c r="M82" s="305"/>
      <c r="N82" s="305"/>
    </row>
    <row r="83" spans="1:14" ht="62.25" customHeight="1">
      <c r="A83" s="50"/>
      <c r="B83" s="50"/>
      <c r="C83" s="448"/>
      <c r="D83" s="449"/>
      <c r="E83" s="450"/>
      <c r="F83" s="332" t="s">
        <v>51</v>
      </c>
      <c r="G83" s="333"/>
      <c r="H83" s="57" t="s">
        <v>228</v>
      </c>
      <c r="I83" s="55"/>
      <c r="J83" s="333"/>
      <c r="K83" s="57" t="s">
        <v>228</v>
      </c>
      <c r="L83" s="55"/>
      <c r="M83" s="335">
        <f>IF(N83="","",VLOOKUP(N83,基準選択肢C,2,FALSE))</f>
      </c>
      <c r="N83" s="335">
        <f>IF(G83="はい","基準1",IF(J83="はい","基準1",""))</f>
      </c>
    </row>
    <row r="84" spans="1:14" ht="79.5" customHeight="1">
      <c r="A84" s="50"/>
      <c r="B84" s="50"/>
      <c r="C84" s="451"/>
      <c r="D84" s="452"/>
      <c r="E84" s="453"/>
      <c r="F84" s="454"/>
      <c r="G84" s="359"/>
      <c r="H84" s="57" t="s">
        <v>81</v>
      </c>
      <c r="I84" s="55"/>
      <c r="J84" s="359"/>
      <c r="K84" s="57" t="s">
        <v>81</v>
      </c>
      <c r="L84" s="55"/>
      <c r="M84" s="305"/>
      <c r="N84" s="305"/>
    </row>
    <row r="85" spans="1:14" ht="60" customHeight="1">
      <c r="A85" s="50"/>
      <c r="B85" s="50"/>
      <c r="C85" s="431" t="s">
        <v>173</v>
      </c>
      <c r="D85" s="432"/>
      <c r="E85" s="433"/>
      <c r="F85" s="332" t="s">
        <v>52</v>
      </c>
      <c r="G85" s="336"/>
      <c r="H85" s="98" t="s">
        <v>229</v>
      </c>
      <c r="I85" s="55"/>
      <c r="J85" s="336"/>
      <c r="K85" s="98" t="s">
        <v>229</v>
      </c>
      <c r="L85" s="55"/>
      <c r="M85" s="335">
        <f>IF(N85="","",VLOOKUP(N85,基準選択肢C,2))</f>
      </c>
      <c r="N85" s="335">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34"/>
      <c r="D86" s="435"/>
      <c r="E86" s="436"/>
      <c r="F86" s="424"/>
      <c r="G86" s="334"/>
      <c r="H86" s="98" t="s">
        <v>82</v>
      </c>
      <c r="I86" s="55"/>
      <c r="J86" s="334"/>
      <c r="K86" s="98" t="s">
        <v>82</v>
      </c>
      <c r="L86" s="55"/>
      <c r="M86" s="305"/>
      <c r="N86" s="305"/>
    </row>
    <row r="87" spans="1:14" ht="60" customHeight="1">
      <c r="A87" s="50"/>
      <c r="B87" s="50"/>
      <c r="C87" s="434"/>
      <c r="D87" s="435"/>
      <c r="E87" s="436"/>
      <c r="F87" s="332" t="s">
        <v>51</v>
      </c>
      <c r="G87" s="333"/>
      <c r="H87" s="57" t="s">
        <v>229</v>
      </c>
      <c r="I87" s="55"/>
      <c r="J87" s="333"/>
      <c r="K87" s="57" t="s">
        <v>229</v>
      </c>
      <c r="L87" s="55"/>
      <c r="M87" s="335">
        <f>IF(N87="","",VLOOKUP(N87,基準選択肢C,2))</f>
      </c>
      <c r="N87" s="335">
        <f>IF(G87="はい","基準1",IF(J87="はい","基準1",""))</f>
      </c>
    </row>
    <row r="88" spans="1:14" ht="79.5" customHeight="1">
      <c r="A88" s="50"/>
      <c r="B88" s="50"/>
      <c r="C88" s="437"/>
      <c r="D88" s="438"/>
      <c r="E88" s="438"/>
      <c r="F88" s="424"/>
      <c r="G88" s="334"/>
      <c r="H88" s="57" t="s">
        <v>82</v>
      </c>
      <c r="I88" s="55"/>
      <c r="J88" s="334"/>
      <c r="K88" s="57" t="s">
        <v>82</v>
      </c>
      <c r="L88" s="55"/>
      <c r="M88" s="305"/>
      <c r="N88" s="305"/>
    </row>
    <row r="89" spans="7:14" ht="20.25" customHeight="1">
      <c r="G89" s="48"/>
      <c r="H89" s="48"/>
      <c r="N89" s="250"/>
    </row>
    <row r="90" spans="1:14" ht="31.5" customHeight="1">
      <c r="A90" s="50"/>
      <c r="B90" s="50"/>
      <c r="C90" s="60"/>
      <c r="D90" s="63"/>
      <c r="E90" s="62" t="s">
        <v>168</v>
      </c>
      <c r="F90" s="61" t="s">
        <v>85</v>
      </c>
      <c r="G90" s="387">
        <f>IF(G15="","",G15)</f>
      </c>
      <c r="H90" s="388"/>
      <c r="I90" s="388"/>
      <c r="J90" s="388"/>
      <c r="K90" s="388"/>
      <c r="L90" s="388"/>
      <c r="M90" s="389"/>
      <c r="N90" s="245"/>
    </row>
    <row r="91" spans="1:14" ht="19.5" customHeight="1">
      <c r="A91" s="50"/>
      <c r="B91" s="50"/>
      <c r="C91" s="60"/>
      <c r="D91" s="60"/>
      <c r="E91" s="59"/>
      <c r="F91" s="59"/>
      <c r="G91" s="59"/>
      <c r="H91" s="59"/>
      <c r="I91" s="59"/>
      <c r="J91" s="59"/>
      <c r="K91" s="59"/>
      <c r="L91" s="59"/>
      <c r="M91" s="59"/>
      <c r="N91" s="245"/>
    </row>
    <row r="92" spans="1:14" ht="21" customHeight="1">
      <c r="A92" s="50"/>
      <c r="B92" s="50"/>
      <c r="C92" s="458" t="s">
        <v>62</v>
      </c>
      <c r="D92" s="459"/>
      <c r="E92" s="459"/>
      <c r="F92" s="460"/>
      <c r="G92" s="370" t="s">
        <v>61</v>
      </c>
      <c r="H92" s="371"/>
      <c r="I92" s="372"/>
      <c r="J92" s="370" t="s">
        <v>79</v>
      </c>
      <c r="K92" s="371"/>
      <c r="L92" s="372"/>
      <c r="M92" s="370"/>
      <c r="N92" s="385"/>
    </row>
    <row r="93" spans="1:14" ht="21" customHeight="1">
      <c r="A93" s="50"/>
      <c r="B93" s="50"/>
      <c r="C93" s="461"/>
      <c r="D93" s="462"/>
      <c r="E93" s="462"/>
      <c r="F93" s="463"/>
      <c r="G93" s="361" t="s">
        <v>23</v>
      </c>
      <c r="H93" s="370" t="s">
        <v>60</v>
      </c>
      <c r="I93" s="372"/>
      <c r="J93" s="361" t="s">
        <v>23</v>
      </c>
      <c r="K93" s="370" t="s">
        <v>60</v>
      </c>
      <c r="L93" s="372"/>
      <c r="M93" s="370" t="s">
        <v>60</v>
      </c>
      <c r="N93" s="385"/>
    </row>
    <row r="94" spans="1:14" ht="52.5" customHeight="1">
      <c r="A94" s="50"/>
      <c r="B94" s="50"/>
      <c r="C94" s="464"/>
      <c r="D94" s="465"/>
      <c r="E94" s="465"/>
      <c r="F94" s="466"/>
      <c r="G94" s="386"/>
      <c r="H94" s="370" t="s">
        <v>59</v>
      </c>
      <c r="I94" s="372"/>
      <c r="J94" s="386"/>
      <c r="K94" s="370" t="s">
        <v>59</v>
      </c>
      <c r="L94" s="372"/>
      <c r="M94" s="370" t="s">
        <v>58</v>
      </c>
      <c r="N94" s="385"/>
    </row>
    <row r="95" spans="1:14" ht="54" customHeight="1">
      <c r="A95" s="50"/>
      <c r="B95" s="50"/>
      <c r="C95" s="377" t="s">
        <v>164</v>
      </c>
      <c r="D95" s="422"/>
      <c r="E95" s="300"/>
      <c r="F95" s="56" t="s">
        <v>52</v>
      </c>
      <c r="G95" s="246"/>
      <c r="H95" s="57" t="s">
        <v>54</v>
      </c>
      <c r="I95" s="58"/>
      <c r="J95" s="246"/>
      <c r="K95" s="57" t="s">
        <v>54</v>
      </c>
      <c r="L95" s="58"/>
      <c r="M95" s="54">
        <f>IF(N95="","",VLOOKUP(N95,基準選択肢C,2,FALSE))</f>
      </c>
      <c r="N95" s="54">
        <f>IF(G95="はい","基準1",IF(J95="はい","基準1",""))</f>
      </c>
    </row>
    <row r="96" spans="1:14" ht="54" customHeight="1">
      <c r="A96" s="50"/>
      <c r="B96" s="50"/>
      <c r="C96" s="380" t="s">
        <v>159</v>
      </c>
      <c r="D96" s="455"/>
      <c r="E96" s="455"/>
      <c r="F96" s="332" t="s">
        <v>52</v>
      </c>
      <c r="G96" s="384"/>
      <c r="H96" s="247" t="s">
        <v>57</v>
      </c>
      <c r="I96" s="96"/>
      <c r="J96" s="384"/>
      <c r="K96" s="247" t="s">
        <v>57</v>
      </c>
      <c r="L96" s="96"/>
      <c r="M96" s="335">
        <f>IF(N96="","",VLOOKUP(N96,基準選択肢C,2,FALSE))</f>
      </c>
      <c r="N96" s="335">
        <f>IF(AND($M$7="研究分担医師",$G96="はい",$I97="有"),"基準1と7",IF(AND($M$7="研究分担医師",$J96="はい",$L97="有"),"基準1と7",IF($G96="はい","基準1",IF($J96="はい","基準1",""))))</f>
      </c>
    </row>
    <row r="97" spans="1:14" ht="48.75" customHeight="1">
      <c r="A97" s="50"/>
      <c r="B97" s="50"/>
      <c r="C97" s="456"/>
      <c r="D97" s="457"/>
      <c r="E97" s="457"/>
      <c r="F97" s="376"/>
      <c r="G97" s="360"/>
      <c r="H97" s="57" t="s">
        <v>56</v>
      </c>
      <c r="I97" s="55"/>
      <c r="J97" s="360"/>
      <c r="K97" s="57" t="s">
        <v>56</v>
      </c>
      <c r="L97" s="55"/>
      <c r="M97" s="305"/>
      <c r="N97" s="305"/>
    </row>
    <row r="98" spans="1:14" ht="60" customHeight="1">
      <c r="A98" s="50"/>
      <c r="B98" s="50"/>
      <c r="C98" s="350" t="s">
        <v>171</v>
      </c>
      <c r="D98" s="345"/>
      <c r="E98" s="346"/>
      <c r="F98" s="332" t="s">
        <v>52</v>
      </c>
      <c r="G98" s="333"/>
      <c r="H98" s="54" t="s">
        <v>55</v>
      </c>
      <c r="I98" s="55"/>
      <c r="J98" s="333"/>
      <c r="K98" s="54" t="s">
        <v>55</v>
      </c>
      <c r="L98" s="55"/>
      <c r="M98" s="335">
        <f>IF(N98="","",VLOOKUP(N98,基準選択肢C,2,FALSE))</f>
      </c>
      <c r="N98" s="335">
        <f>IF(AND($M$7="研究分担医師",$G98="はい",$I99&gt;=2500000),"基準1と7",IF(AND($M$7="研究分担医師",$J98="はい",$L99&gt;=2500000),"基準1と7",IF($G98="はい","基準1",IF($J98="はい","基準1",""))))</f>
      </c>
    </row>
    <row r="99" spans="1:14" ht="54" customHeight="1">
      <c r="A99" s="50"/>
      <c r="B99" s="50"/>
      <c r="C99" s="373"/>
      <c r="D99" s="374"/>
      <c r="E99" s="375"/>
      <c r="F99" s="376"/>
      <c r="G99" s="360"/>
      <c r="H99" s="57" t="s">
        <v>54</v>
      </c>
      <c r="I99" s="58"/>
      <c r="J99" s="360"/>
      <c r="K99" s="57" t="s">
        <v>54</v>
      </c>
      <c r="L99" s="58"/>
      <c r="M99" s="305"/>
      <c r="N99" s="305"/>
    </row>
    <row r="100" spans="1:14" ht="60" customHeight="1">
      <c r="A100" s="50"/>
      <c r="B100" s="50"/>
      <c r="C100" s="373"/>
      <c r="D100" s="374"/>
      <c r="E100" s="375"/>
      <c r="F100" s="332" t="s">
        <v>51</v>
      </c>
      <c r="G100" s="333"/>
      <c r="H100" s="54" t="s">
        <v>55</v>
      </c>
      <c r="I100" s="55"/>
      <c r="J100" s="333"/>
      <c r="K100" s="54" t="s">
        <v>55</v>
      </c>
      <c r="L100" s="55"/>
      <c r="M100" s="335">
        <f>IF(N100="","",VLOOKUP(N100,基準選択肢C,2,FALSE))</f>
      </c>
      <c r="N100" s="335">
        <f>IF(G100="はい","基準1",IF(J100="はい","基準1",""))</f>
      </c>
    </row>
    <row r="101" spans="1:14" ht="54" customHeight="1">
      <c r="A101" s="50"/>
      <c r="B101" s="50"/>
      <c r="C101" s="347"/>
      <c r="D101" s="348"/>
      <c r="E101" s="349"/>
      <c r="F101" s="376"/>
      <c r="G101" s="360"/>
      <c r="H101" s="57" t="s">
        <v>54</v>
      </c>
      <c r="I101" s="58"/>
      <c r="J101" s="360"/>
      <c r="K101" s="57" t="s">
        <v>54</v>
      </c>
      <c r="L101" s="58"/>
      <c r="M101" s="305"/>
      <c r="N101" s="305">
        <f>IF(G101="はい","基準1",IF(J101="はい","基準1",""))</f>
      </c>
    </row>
    <row r="102" spans="1:14" ht="73.5" customHeight="1">
      <c r="A102" s="50"/>
      <c r="B102" s="50"/>
      <c r="C102" s="439" t="s">
        <v>189</v>
      </c>
      <c r="D102" s="440"/>
      <c r="E102" s="441"/>
      <c r="F102" s="56" t="s">
        <v>52</v>
      </c>
      <c r="G102" s="248"/>
      <c r="H102" s="57" t="s">
        <v>53</v>
      </c>
      <c r="I102" s="55"/>
      <c r="J102" s="248"/>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2"/>
      <c r="D103" s="443"/>
      <c r="E103" s="444"/>
      <c r="F103" s="56" t="s">
        <v>51</v>
      </c>
      <c r="G103" s="248"/>
      <c r="H103" s="57" t="s">
        <v>53</v>
      </c>
      <c r="I103" s="55"/>
      <c r="J103" s="248"/>
      <c r="K103" s="57" t="s">
        <v>53</v>
      </c>
      <c r="L103" s="55"/>
      <c r="M103" s="54">
        <f>IF(N103="","",VLOOKUP(N103,基準選択肢C,2,FALSE))</f>
      </c>
      <c r="N103" s="54">
        <f>IF(G103="はい","基準1",IF(J103="はい","基準1",""))</f>
      </c>
    </row>
    <row r="104" spans="1:14" ht="62.25" customHeight="1">
      <c r="A104" s="50"/>
      <c r="B104" s="50"/>
      <c r="C104" s="445" t="s">
        <v>172</v>
      </c>
      <c r="D104" s="446"/>
      <c r="E104" s="447"/>
      <c r="F104" s="332" t="s">
        <v>52</v>
      </c>
      <c r="G104" s="333"/>
      <c r="H104" s="57" t="s">
        <v>228</v>
      </c>
      <c r="I104" s="55"/>
      <c r="J104" s="333"/>
      <c r="K104" s="57" t="s">
        <v>228</v>
      </c>
      <c r="L104" s="55"/>
      <c r="M104" s="335">
        <f>IF(N104="","",VLOOKUP(N104,基準選択肢C,2,FALSE))</f>
      </c>
      <c r="N104" s="335">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8"/>
      <c r="D105" s="449"/>
      <c r="E105" s="450"/>
      <c r="F105" s="454"/>
      <c r="G105" s="359"/>
      <c r="H105" s="57" t="s">
        <v>81</v>
      </c>
      <c r="I105" s="55"/>
      <c r="J105" s="359"/>
      <c r="K105" s="57" t="s">
        <v>81</v>
      </c>
      <c r="L105" s="55"/>
      <c r="M105" s="305"/>
      <c r="N105" s="305"/>
    </row>
    <row r="106" spans="1:14" ht="62.25" customHeight="1">
      <c r="A106" s="50"/>
      <c r="B106" s="50"/>
      <c r="C106" s="448"/>
      <c r="D106" s="449"/>
      <c r="E106" s="450"/>
      <c r="F106" s="332" t="s">
        <v>51</v>
      </c>
      <c r="G106" s="333"/>
      <c r="H106" s="57" t="s">
        <v>228</v>
      </c>
      <c r="I106" s="55"/>
      <c r="J106" s="333"/>
      <c r="K106" s="57" t="s">
        <v>228</v>
      </c>
      <c r="L106" s="55"/>
      <c r="M106" s="335">
        <f>IF(N106="","",VLOOKUP(N106,基準選択肢C,2,FALSE))</f>
      </c>
      <c r="N106" s="335">
        <f>IF(G106="はい","基準1",IF(J106="はい","基準1",""))</f>
      </c>
    </row>
    <row r="107" spans="1:14" ht="79.5" customHeight="1">
      <c r="A107" s="50"/>
      <c r="B107" s="50"/>
      <c r="C107" s="451"/>
      <c r="D107" s="452"/>
      <c r="E107" s="453"/>
      <c r="F107" s="454"/>
      <c r="G107" s="359"/>
      <c r="H107" s="57" t="s">
        <v>81</v>
      </c>
      <c r="I107" s="55"/>
      <c r="J107" s="359"/>
      <c r="K107" s="57" t="s">
        <v>81</v>
      </c>
      <c r="L107" s="55"/>
      <c r="M107" s="305"/>
      <c r="N107" s="305"/>
    </row>
    <row r="108" spans="1:14" ht="60" customHeight="1">
      <c r="A108" s="50"/>
      <c r="B108" s="50"/>
      <c r="C108" s="431" t="s">
        <v>173</v>
      </c>
      <c r="D108" s="432"/>
      <c r="E108" s="433"/>
      <c r="F108" s="332" t="s">
        <v>52</v>
      </c>
      <c r="G108" s="336"/>
      <c r="H108" s="98" t="s">
        <v>229</v>
      </c>
      <c r="I108" s="55"/>
      <c r="J108" s="336"/>
      <c r="K108" s="98" t="s">
        <v>229</v>
      </c>
      <c r="L108" s="55"/>
      <c r="M108" s="335">
        <f>IF(N108="","",VLOOKUP(N108,基準選択肢C,2))</f>
      </c>
      <c r="N108" s="335">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34"/>
      <c r="D109" s="435"/>
      <c r="E109" s="436"/>
      <c r="F109" s="424"/>
      <c r="G109" s="334"/>
      <c r="H109" s="98" t="s">
        <v>82</v>
      </c>
      <c r="I109" s="55"/>
      <c r="J109" s="334"/>
      <c r="K109" s="98" t="s">
        <v>82</v>
      </c>
      <c r="L109" s="55"/>
      <c r="M109" s="305"/>
      <c r="N109" s="305"/>
    </row>
    <row r="110" spans="1:14" ht="60" customHeight="1">
      <c r="A110" s="50"/>
      <c r="B110" s="50"/>
      <c r="C110" s="434"/>
      <c r="D110" s="435"/>
      <c r="E110" s="436"/>
      <c r="F110" s="332" t="s">
        <v>51</v>
      </c>
      <c r="G110" s="333"/>
      <c r="H110" s="57" t="s">
        <v>229</v>
      </c>
      <c r="I110" s="55"/>
      <c r="J110" s="333"/>
      <c r="K110" s="57" t="s">
        <v>229</v>
      </c>
      <c r="L110" s="55"/>
      <c r="M110" s="335">
        <f>IF(N110="","",VLOOKUP(N110,基準選択肢C,2))</f>
      </c>
      <c r="N110" s="335">
        <f>IF(G110="はい","基準1",IF(J110="はい","基準1",""))</f>
      </c>
    </row>
    <row r="111" spans="1:14" ht="79.5" customHeight="1">
      <c r="A111" s="50"/>
      <c r="B111" s="50"/>
      <c r="C111" s="437"/>
      <c r="D111" s="438"/>
      <c r="E111" s="438"/>
      <c r="F111" s="424"/>
      <c r="G111" s="334"/>
      <c r="H111" s="57" t="s">
        <v>82</v>
      </c>
      <c r="I111" s="55"/>
      <c r="J111" s="334"/>
      <c r="K111" s="57" t="s">
        <v>82</v>
      </c>
      <c r="L111" s="55"/>
      <c r="M111" s="305"/>
      <c r="N111" s="305"/>
    </row>
    <row r="112" spans="1:14" ht="19.5" customHeight="1">
      <c r="A112" s="50"/>
      <c r="B112" s="50"/>
      <c r="G112" s="48"/>
      <c r="H112" s="48"/>
      <c r="N112" s="250"/>
    </row>
    <row r="113" spans="1:14" ht="31.5" customHeight="1">
      <c r="A113" s="50"/>
      <c r="B113" s="50"/>
      <c r="C113" s="60"/>
      <c r="D113" s="63"/>
      <c r="E113" s="62" t="s">
        <v>168</v>
      </c>
      <c r="F113" s="61" t="s">
        <v>86</v>
      </c>
      <c r="G113" s="387">
        <f>IF(G16="","",G16)</f>
      </c>
      <c r="H113" s="388"/>
      <c r="I113" s="388"/>
      <c r="J113" s="388"/>
      <c r="K113" s="388"/>
      <c r="L113" s="388"/>
      <c r="M113" s="389"/>
      <c r="N113" s="245"/>
    </row>
    <row r="114" spans="1:14" ht="19.5" customHeight="1">
      <c r="A114" s="50"/>
      <c r="B114" s="50"/>
      <c r="C114" s="60"/>
      <c r="D114" s="60"/>
      <c r="E114" s="59"/>
      <c r="F114" s="59"/>
      <c r="G114" s="59"/>
      <c r="H114" s="59"/>
      <c r="I114" s="59"/>
      <c r="J114" s="59"/>
      <c r="K114" s="59"/>
      <c r="L114" s="59"/>
      <c r="M114" s="59"/>
      <c r="N114" s="245"/>
    </row>
    <row r="115" spans="1:14" ht="21" customHeight="1">
      <c r="A115" s="50"/>
      <c r="B115" s="50"/>
      <c r="C115" s="458" t="s">
        <v>62</v>
      </c>
      <c r="D115" s="459"/>
      <c r="E115" s="459"/>
      <c r="F115" s="460"/>
      <c r="G115" s="370" t="s">
        <v>61</v>
      </c>
      <c r="H115" s="371"/>
      <c r="I115" s="372"/>
      <c r="J115" s="370" t="s">
        <v>79</v>
      </c>
      <c r="K115" s="371"/>
      <c r="L115" s="372"/>
      <c r="M115" s="370"/>
      <c r="N115" s="385"/>
    </row>
    <row r="116" spans="1:14" ht="21" customHeight="1">
      <c r="A116" s="50"/>
      <c r="B116" s="50"/>
      <c r="C116" s="461"/>
      <c r="D116" s="462"/>
      <c r="E116" s="462"/>
      <c r="F116" s="463"/>
      <c r="G116" s="361" t="s">
        <v>23</v>
      </c>
      <c r="H116" s="370" t="s">
        <v>60</v>
      </c>
      <c r="I116" s="372"/>
      <c r="J116" s="361" t="s">
        <v>23</v>
      </c>
      <c r="K116" s="370" t="s">
        <v>60</v>
      </c>
      <c r="L116" s="372"/>
      <c r="M116" s="370" t="s">
        <v>60</v>
      </c>
      <c r="N116" s="385"/>
    </row>
    <row r="117" spans="1:14" ht="52.5" customHeight="1">
      <c r="A117" s="50"/>
      <c r="B117" s="50"/>
      <c r="C117" s="464"/>
      <c r="D117" s="465"/>
      <c r="E117" s="465"/>
      <c r="F117" s="466"/>
      <c r="G117" s="386"/>
      <c r="H117" s="370" t="s">
        <v>59</v>
      </c>
      <c r="I117" s="372"/>
      <c r="J117" s="386"/>
      <c r="K117" s="370" t="s">
        <v>59</v>
      </c>
      <c r="L117" s="372"/>
      <c r="M117" s="370" t="s">
        <v>58</v>
      </c>
      <c r="N117" s="385"/>
    </row>
    <row r="118" spans="1:14" ht="54" customHeight="1">
      <c r="A118" s="50"/>
      <c r="B118" s="50"/>
      <c r="C118" s="377" t="s">
        <v>164</v>
      </c>
      <c r="D118" s="422"/>
      <c r="E118" s="300"/>
      <c r="F118" s="56" t="s">
        <v>52</v>
      </c>
      <c r="G118" s="246"/>
      <c r="H118" s="57" t="s">
        <v>54</v>
      </c>
      <c r="I118" s="58"/>
      <c r="J118" s="246"/>
      <c r="K118" s="57" t="s">
        <v>54</v>
      </c>
      <c r="L118" s="58"/>
      <c r="M118" s="54">
        <f>IF(N118="","",VLOOKUP(N118,基準選択肢C,2,FALSE))</f>
      </c>
      <c r="N118" s="54">
        <f>IF(G118="はい","基準1",IF(J118="はい","基準1",""))</f>
      </c>
    </row>
    <row r="119" spans="1:14" ht="54" customHeight="1">
      <c r="A119" s="50"/>
      <c r="B119" s="50"/>
      <c r="C119" s="380" t="s">
        <v>159</v>
      </c>
      <c r="D119" s="455"/>
      <c r="E119" s="455"/>
      <c r="F119" s="332" t="s">
        <v>52</v>
      </c>
      <c r="G119" s="384"/>
      <c r="H119" s="247" t="s">
        <v>57</v>
      </c>
      <c r="I119" s="96"/>
      <c r="J119" s="384"/>
      <c r="K119" s="247" t="s">
        <v>57</v>
      </c>
      <c r="L119" s="96"/>
      <c r="M119" s="335">
        <f>IF(N119="","",VLOOKUP(N119,基準選択肢C,2,FALSE))</f>
      </c>
      <c r="N119" s="335">
        <f>IF(AND($M$7="研究分担医師",$G119="はい",$I120="有"),"基準1と7",IF(AND($M$7="研究分担医師",$J119="はい",$L120="有"),"基準1と7",IF($G119="はい","基準1",IF($J119="はい","基準1",""))))</f>
      </c>
    </row>
    <row r="120" spans="1:14" ht="48.75" customHeight="1">
      <c r="A120" s="50"/>
      <c r="B120" s="50"/>
      <c r="C120" s="456"/>
      <c r="D120" s="457"/>
      <c r="E120" s="457"/>
      <c r="F120" s="376"/>
      <c r="G120" s="360"/>
      <c r="H120" s="57" t="s">
        <v>56</v>
      </c>
      <c r="I120" s="55"/>
      <c r="J120" s="360"/>
      <c r="K120" s="57" t="s">
        <v>56</v>
      </c>
      <c r="L120" s="55"/>
      <c r="M120" s="305"/>
      <c r="N120" s="305"/>
    </row>
    <row r="121" spans="1:14" ht="60" customHeight="1">
      <c r="A121" s="50"/>
      <c r="B121" s="50"/>
      <c r="C121" s="350" t="s">
        <v>171</v>
      </c>
      <c r="D121" s="345"/>
      <c r="E121" s="346"/>
      <c r="F121" s="332" t="s">
        <v>52</v>
      </c>
      <c r="G121" s="333"/>
      <c r="H121" s="54" t="s">
        <v>55</v>
      </c>
      <c r="I121" s="55"/>
      <c r="J121" s="333"/>
      <c r="K121" s="54" t="s">
        <v>55</v>
      </c>
      <c r="L121" s="55"/>
      <c r="M121" s="335">
        <f>IF(N121="","",VLOOKUP(N121,基準選択肢C,2,FALSE))</f>
      </c>
      <c r="N121" s="335">
        <f>IF(AND($M$7="研究分担医師",$G121="はい",$I122&gt;=2500000),"基準1と7",IF(AND($M$7="研究分担医師",$J121="はい",$L122&gt;=2500000),"基準1と7",IF($G121="はい","基準1",IF($J121="はい","基準1",""))))</f>
      </c>
    </row>
    <row r="122" spans="1:14" ht="54" customHeight="1">
      <c r="A122" s="50"/>
      <c r="B122" s="50"/>
      <c r="C122" s="373"/>
      <c r="D122" s="374"/>
      <c r="E122" s="375"/>
      <c r="F122" s="376"/>
      <c r="G122" s="360"/>
      <c r="H122" s="57" t="s">
        <v>54</v>
      </c>
      <c r="I122" s="58"/>
      <c r="J122" s="360"/>
      <c r="K122" s="57" t="s">
        <v>54</v>
      </c>
      <c r="L122" s="58"/>
      <c r="M122" s="305"/>
      <c r="N122" s="305"/>
    </row>
    <row r="123" spans="1:14" ht="60" customHeight="1">
      <c r="A123" s="50"/>
      <c r="B123" s="50"/>
      <c r="C123" s="373"/>
      <c r="D123" s="374"/>
      <c r="E123" s="375"/>
      <c r="F123" s="332" t="s">
        <v>51</v>
      </c>
      <c r="G123" s="333"/>
      <c r="H123" s="54" t="s">
        <v>55</v>
      </c>
      <c r="I123" s="55"/>
      <c r="J123" s="333"/>
      <c r="K123" s="54" t="s">
        <v>55</v>
      </c>
      <c r="L123" s="55"/>
      <c r="M123" s="335">
        <f>IF(N123="","",VLOOKUP(N123,基準選択肢C,2,FALSE))</f>
      </c>
      <c r="N123" s="335">
        <f>IF(G123="はい","基準1",IF(J123="はい","基準1",""))</f>
      </c>
    </row>
    <row r="124" spans="1:14" ht="54" customHeight="1">
      <c r="A124" s="50"/>
      <c r="B124" s="50"/>
      <c r="C124" s="347"/>
      <c r="D124" s="348"/>
      <c r="E124" s="349"/>
      <c r="F124" s="376"/>
      <c r="G124" s="360"/>
      <c r="H124" s="57" t="s">
        <v>54</v>
      </c>
      <c r="I124" s="58"/>
      <c r="J124" s="360"/>
      <c r="K124" s="57" t="s">
        <v>54</v>
      </c>
      <c r="L124" s="58"/>
      <c r="M124" s="305"/>
      <c r="N124" s="305">
        <f>IF(G124="はい","基準1",IF(J124="はい","基準1",""))</f>
      </c>
    </row>
    <row r="125" spans="1:14" ht="73.5" customHeight="1">
      <c r="A125" s="50"/>
      <c r="B125" s="50"/>
      <c r="C125" s="439" t="s">
        <v>190</v>
      </c>
      <c r="D125" s="440"/>
      <c r="E125" s="441"/>
      <c r="F125" s="56" t="s">
        <v>52</v>
      </c>
      <c r="G125" s="248"/>
      <c r="H125" s="57" t="s">
        <v>53</v>
      </c>
      <c r="I125" s="55"/>
      <c r="J125" s="248"/>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2"/>
      <c r="D126" s="443"/>
      <c r="E126" s="444"/>
      <c r="F126" s="56" t="s">
        <v>51</v>
      </c>
      <c r="G126" s="248"/>
      <c r="H126" s="57" t="s">
        <v>53</v>
      </c>
      <c r="I126" s="55"/>
      <c r="J126" s="248"/>
      <c r="K126" s="57" t="s">
        <v>53</v>
      </c>
      <c r="L126" s="55"/>
      <c r="M126" s="54">
        <f>IF(N126="","",VLOOKUP(N126,基準選択肢C,2,FALSE))</f>
      </c>
      <c r="N126" s="54">
        <f>IF(G126="はい","基準1",IF(J126="はい","基準1",""))</f>
      </c>
    </row>
    <row r="127" spans="1:14" ht="62.25" customHeight="1">
      <c r="A127" s="50"/>
      <c r="B127" s="50"/>
      <c r="C127" s="445" t="s">
        <v>172</v>
      </c>
      <c r="D127" s="446"/>
      <c r="E127" s="447"/>
      <c r="F127" s="332" t="s">
        <v>52</v>
      </c>
      <c r="G127" s="333"/>
      <c r="H127" s="57" t="s">
        <v>228</v>
      </c>
      <c r="I127" s="55"/>
      <c r="J127" s="333"/>
      <c r="K127" s="57" t="s">
        <v>228</v>
      </c>
      <c r="L127" s="55"/>
      <c r="M127" s="335">
        <f>IF(N127="","",VLOOKUP(N127,基準選択肢C,2,FALSE))</f>
      </c>
      <c r="N127" s="335">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8"/>
      <c r="D128" s="449"/>
      <c r="E128" s="450"/>
      <c r="F128" s="454"/>
      <c r="G128" s="359"/>
      <c r="H128" s="57" t="s">
        <v>81</v>
      </c>
      <c r="I128" s="55"/>
      <c r="J128" s="359"/>
      <c r="K128" s="57" t="s">
        <v>81</v>
      </c>
      <c r="L128" s="55"/>
      <c r="M128" s="305"/>
      <c r="N128" s="305"/>
    </row>
    <row r="129" spans="1:14" ht="62.25" customHeight="1">
      <c r="A129" s="50"/>
      <c r="B129" s="50"/>
      <c r="C129" s="448"/>
      <c r="D129" s="449"/>
      <c r="E129" s="450"/>
      <c r="F129" s="332" t="s">
        <v>51</v>
      </c>
      <c r="G129" s="333"/>
      <c r="H129" s="57" t="s">
        <v>228</v>
      </c>
      <c r="I129" s="55"/>
      <c r="J129" s="333"/>
      <c r="K129" s="57" t="s">
        <v>228</v>
      </c>
      <c r="L129" s="55"/>
      <c r="M129" s="335">
        <f>IF(N129="","",VLOOKUP(N129,基準選択肢C,2,FALSE))</f>
      </c>
      <c r="N129" s="335">
        <f>IF(G129="はい","基準1",IF(J129="はい","基準1",""))</f>
      </c>
    </row>
    <row r="130" spans="1:14" ht="79.5" customHeight="1">
      <c r="A130" s="50"/>
      <c r="B130" s="50"/>
      <c r="C130" s="451"/>
      <c r="D130" s="452"/>
      <c r="E130" s="453"/>
      <c r="F130" s="454"/>
      <c r="G130" s="359"/>
      <c r="H130" s="57" t="s">
        <v>81</v>
      </c>
      <c r="I130" s="55"/>
      <c r="J130" s="359"/>
      <c r="K130" s="57" t="s">
        <v>81</v>
      </c>
      <c r="L130" s="55"/>
      <c r="M130" s="305"/>
      <c r="N130" s="305"/>
    </row>
    <row r="131" spans="1:14" ht="60" customHeight="1">
      <c r="A131" s="50"/>
      <c r="B131" s="50"/>
      <c r="C131" s="431" t="s">
        <v>173</v>
      </c>
      <c r="D131" s="432"/>
      <c r="E131" s="433"/>
      <c r="F131" s="332" t="s">
        <v>52</v>
      </c>
      <c r="G131" s="336"/>
      <c r="H131" s="98" t="s">
        <v>229</v>
      </c>
      <c r="I131" s="55"/>
      <c r="J131" s="336"/>
      <c r="K131" s="98" t="s">
        <v>229</v>
      </c>
      <c r="L131" s="55"/>
      <c r="M131" s="335">
        <f>IF(N131="","",VLOOKUP(N131,基準選択肢C,2))</f>
      </c>
      <c r="N131" s="335">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34"/>
      <c r="D132" s="435"/>
      <c r="E132" s="436"/>
      <c r="F132" s="424"/>
      <c r="G132" s="334"/>
      <c r="H132" s="98" t="s">
        <v>82</v>
      </c>
      <c r="I132" s="55"/>
      <c r="J132" s="334"/>
      <c r="K132" s="98" t="s">
        <v>82</v>
      </c>
      <c r="L132" s="55"/>
      <c r="M132" s="305"/>
      <c r="N132" s="305"/>
    </row>
    <row r="133" spans="1:14" ht="60" customHeight="1">
      <c r="A133" s="50"/>
      <c r="B133" s="50"/>
      <c r="C133" s="434"/>
      <c r="D133" s="435"/>
      <c r="E133" s="436"/>
      <c r="F133" s="332" t="s">
        <v>51</v>
      </c>
      <c r="G133" s="333"/>
      <c r="H133" s="57" t="s">
        <v>229</v>
      </c>
      <c r="I133" s="55"/>
      <c r="J133" s="333"/>
      <c r="K133" s="57" t="s">
        <v>229</v>
      </c>
      <c r="L133" s="55"/>
      <c r="M133" s="335">
        <f>IF(N133="","",VLOOKUP(N133,基準選択肢C,2))</f>
      </c>
      <c r="N133" s="335">
        <f>IF(G133="はい","基準1",IF(J133="はい","基準1",""))</f>
      </c>
    </row>
    <row r="134" spans="1:14" ht="79.5" customHeight="1">
      <c r="A134" s="50"/>
      <c r="B134" s="50"/>
      <c r="C134" s="437"/>
      <c r="D134" s="438"/>
      <c r="E134" s="438"/>
      <c r="F134" s="424"/>
      <c r="G134" s="334"/>
      <c r="H134" s="57" t="s">
        <v>82</v>
      </c>
      <c r="I134" s="55"/>
      <c r="J134" s="334"/>
      <c r="K134" s="57" t="s">
        <v>82</v>
      </c>
      <c r="L134" s="55"/>
      <c r="M134" s="305"/>
      <c r="N134" s="305"/>
    </row>
    <row r="135" spans="7:14" ht="18.75">
      <c r="G135" s="48"/>
      <c r="H135" s="48"/>
      <c r="N135" s="250"/>
    </row>
    <row r="136" spans="1:14" ht="31.5" customHeight="1">
      <c r="A136" s="50"/>
      <c r="B136" s="50"/>
      <c r="C136" s="60"/>
      <c r="D136" s="63"/>
      <c r="E136" s="62" t="s">
        <v>168</v>
      </c>
      <c r="F136" s="61" t="s">
        <v>87</v>
      </c>
      <c r="G136" s="387">
        <f>IF(G17="","",G17)</f>
      </c>
      <c r="H136" s="388"/>
      <c r="I136" s="388"/>
      <c r="J136" s="388"/>
      <c r="K136" s="388"/>
      <c r="L136" s="388"/>
      <c r="M136" s="389"/>
      <c r="N136" s="245"/>
    </row>
    <row r="137" spans="1:14" ht="19.5" customHeight="1">
      <c r="A137" s="50"/>
      <c r="B137" s="50"/>
      <c r="C137" s="60"/>
      <c r="D137" s="60"/>
      <c r="E137" s="59"/>
      <c r="F137" s="59"/>
      <c r="G137" s="59"/>
      <c r="H137" s="59"/>
      <c r="I137" s="59"/>
      <c r="J137" s="59"/>
      <c r="K137" s="59"/>
      <c r="L137" s="59"/>
      <c r="M137" s="59"/>
      <c r="N137" s="245"/>
    </row>
    <row r="138" spans="1:14" ht="21" customHeight="1">
      <c r="A138" s="50"/>
      <c r="B138" s="50"/>
      <c r="C138" s="458" t="s">
        <v>62</v>
      </c>
      <c r="D138" s="459"/>
      <c r="E138" s="459"/>
      <c r="F138" s="460"/>
      <c r="G138" s="370" t="s">
        <v>61</v>
      </c>
      <c r="H138" s="371"/>
      <c r="I138" s="372"/>
      <c r="J138" s="370" t="s">
        <v>79</v>
      </c>
      <c r="K138" s="371"/>
      <c r="L138" s="372"/>
      <c r="M138" s="370"/>
      <c r="N138" s="385"/>
    </row>
    <row r="139" spans="1:14" ht="21" customHeight="1">
      <c r="A139" s="50"/>
      <c r="B139" s="50"/>
      <c r="C139" s="461"/>
      <c r="D139" s="462"/>
      <c r="E139" s="462"/>
      <c r="F139" s="463"/>
      <c r="G139" s="361" t="s">
        <v>23</v>
      </c>
      <c r="H139" s="370" t="s">
        <v>60</v>
      </c>
      <c r="I139" s="372"/>
      <c r="J139" s="361" t="s">
        <v>23</v>
      </c>
      <c r="K139" s="370" t="s">
        <v>60</v>
      </c>
      <c r="L139" s="372"/>
      <c r="M139" s="370" t="s">
        <v>60</v>
      </c>
      <c r="N139" s="385"/>
    </row>
    <row r="140" spans="1:14" ht="52.5" customHeight="1">
      <c r="A140" s="50"/>
      <c r="B140" s="50"/>
      <c r="C140" s="464"/>
      <c r="D140" s="465"/>
      <c r="E140" s="465"/>
      <c r="F140" s="466"/>
      <c r="G140" s="386"/>
      <c r="H140" s="370" t="s">
        <v>59</v>
      </c>
      <c r="I140" s="372"/>
      <c r="J140" s="386"/>
      <c r="K140" s="370" t="s">
        <v>59</v>
      </c>
      <c r="L140" s="372"/>
      <c r="M140" s="370" t="s">
        <v>58</v>
      </c>
      <c r="N140" s="385"/>
    </row>
    <row r="141" spans="1:14" ht="54" customHeight="1">
      <c r="A141" s="50"/>
      <c r="B141" s="50"/>
      <c r="C141" s="377" t="s">
        <v>164</v>
      </c>
      <c r="D141" s="422"/>
      <c r="E141" s="300"/>
      <c r="F141" s="56" t="s">
        <v>52</v>
      </c>
      <c r="G141" s="246"/>
      <c r="H141" s="57" t="s">
        <v>54</v>
      </c>
      <c r="I141" s="58"/>
      <c r="J141" s="246"/>
      <c r="K141" s="57" t="s">
        <v>54</v>
      </c>
      <c r="L141" s="58"/>
      <c r="M141" s="54">
        <f>IF(N141="","",VLOOKUP(N141,基準選択肢C,2,FALSE))</f>
      </c>
      <c r="N141" s="54">
        <f>IF(G141="はい","基準1",IF(J141="はい","基準1",""))</f>
      </c>
    </row>
    <row r="142" spans="1:14" ht="54" customHeight="1">
      <c r="A142" s="50"/>
      <c r="B142" s="50"/>
      <c r="C142" s="380" t="s">
        <v>159</v>
      </c>
      <c r="D142" s="455"/>
      <c r="E142" s="455"/>
      <c r="F142" s="332" t="s">
        <v>52</v>
      </c>
      <c r="G142" s="384"/>
      <c r="H142" s="247" t="s">
        <v>57</v>
      </c>
      <c r="I142" s="96"/>
      <c r="J142" s="384"/>
      <c r="K142" s="247" t="s">
        <v>57</v>
      </c>
      <c r="L142" s="96"/>
      <c r="M142" s="335">
        <f>IF(N142="","",VLOOKUP(N142,基準選択肢C,2,FALSE))</f>
      </c>
      <c r="N142" s="335">
        <f>IF(AND($M$7="研究分担医師",$G142="はい",$I143="有"),"基準1と7",IF(AND($M$7="研究分担医師",$J142="はい",$L143="有"),"基準1と7",IF($G142="はい","基準1",IF($J142="はい","基準1",""))))</f>
      </c>
    </row>
    <row r="143" spans="1:14" ht="48.75" customHeight="1">
      <c r="A143" s="50"/>
      <c r="B143" s="50"/>
      <c r="C143" s="456"/>
      <c r="D143" s="457"/>
      <c r="E143" s="457"/>
      <c r="F143" s="376"/>
      <c r="G143" s="360"/>
      <c r="H143" s="57" t="s">
        <v>56</v>
      </c>
      <c r="I143" s="55"/>
      <c r="J143" s="360"/>
      <c r="K143" s="57" t="s">
        <v>56</v>
      </c>
      <c r="L143" s="55"/>
      <c r="M143" s="305"/>
      <c r="N143" s="305"/>
    </row>
    <row r="144" spans="1:14" ht="60" customHeight="1">
      <c r="A144" s="50"/>
      <c r="B144" s="50"/>
      <c r="C144" s="350" t="s">
        <v>171</v>
      </c>
      <c r="D144" s="345"/>
      <c r="E144" s="346"/>
      <c r="F144" s="332" t="s">
        <v>52</v>
      </c>
      <c r="G144" s="333"/>
      <c r="H144" s="54" t="s">
        <v>55</v>
      </c>
      <c r="I144" s="55"/>
      <c r="J144" s="333"/>
      <c r="K144" s="54" t="s">
        <v>55</v>
      </c>
      <c r="L144" s="55"/>
      <c r="M144" s="335">
        <f>IF(N144="","",VLOOKUP(N144,基準選択肢C,2,FALSE))</f>
      </c>
      <c r="N144" s="335">
        <f>IF(AND($M$7="研究分担医師",$G144="はい",$I145&gt;=2500000),"基準1と7",IF(AND($M$7="研究分担医師",$J144="はい",$L145&gt;=2500000),"基準1と7",IF($G144="はい","基準1",IF($J144="はい","基準1",""))))</f>
      </c>
    </row>
    <row r="145" spans="1:14" ht="54" customHeight="1">
      <c r="A145" s="50"/>
      <c r="B145" s="50"/>
      <c r="C145" s="373"/>
      <c r="D145" s="374"/>
      <c r="E145" s="375"/>
      <c r="F145" s="376"/>
      <c r="G145" s="360"/>
      <c r="H145" s="57" t="s">
        <v>54</v>
      </c>
      <c r="I145" s="58"/>
      <c r="J145" s="360"/>
      <c r="K145" s="57" t="s">
        <v>54</v>
      </c>
      <c r="L145" s="58"/>
      <c r="M145" s="305"/>
      <c r="N145" s="305"/>
    </row>
    <row r="146" spans="1:14" ht="60" customHeight="1">
      <c r="A146" s="50"/>
      <c r="B146" s="50"/>
      <c r="C146" s="373"/>
      <c r="D146" s="374"/>
      <c r="E146" s="375"/>
      <c r="F146" s="332" t="s">
        <v>51</v>
      </c>
      <c r="G146" s="333"/>
      <c r="H146" s="54" t="s">
        <v>55</v>
      </c>
      <c r="I146" s="55"/>
      <c r="J146" s="333"/>
      <c r="K146" s="54" t="s">
        <v>55</v>
      </c>
      <c r="L146" s="55"/>
      <c r="M146" s="335">
        <f>IF(N146="","",VLOOKUP(N146,基準選択肢C,2,FALSE))</f>
      </c>
      <c r="N146" s="335">
        <f>IF(G146="はい","基準1",IF(J146="はい","基準1",""))</f>
      </c>
    </row>
    <row r="147" spans="1:14" ht="54" customHeight="1">
      <c r="A147" s="50"/>
      <c r="B147" s="50"/>
      <c r="C147" s="347"/>
      <c r="D147" s="348"/>
      <c r="E147" s="349"/>
      <c r="F147" s="376"/>
      <c r="G147" s="360"/>
      <c r="H147" s="57" t="s">
        <v>54</v>
      </c>
      <c r="I147" s="58"/>
      <c r="J147" s="360"/>
      <c r="K147" s="57" t="s">
        <v>54</v>
      </c>
      <c r="L147" s="58"/>
      <c r="M147" s="305"/>
      <c r="N147" s="305">
        <f>IF(G147="はい","基準1",IF(J147="はい","基準1",""))</f>
      </c>
    </row>
    <row r="148" spans="1:14" ht="73.5" customHeight="1">
      <c r="A148" s="50"/>
      <c r="B148" s="50"/>
      <c r="C148" s="439" t="s">
        <v>191</v>
      </c>
      <c r="D148" s="440"/>
      <c r="E148" s="441"/>
      <c r="F148" s="56" t="s">
        <v>52</v>
      </c>
      <c r="G148" s="248"/>
      <c r="H148" s="57" t="s">
        <v>53</v>
      </c>
      <c r="I148" s="55"/>
      <c r="J148" s="248"/>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2"/>
      <c r="D149" s="443"/>
      <c r="E149" s="444"/>
      <c r="F149" s="56" t="s">
        <v>51</v>
      </c>
      <c r="G149" s="248"/>
      <c r="H149" s="57" t="s">
        <v>53</v>
      </c>
      <c r="I149" s="55"/>
      <c r="J149" s="248"/>
      <c r="K149" s="57" t="s">
        <v>53</v>
      </c>
      <c r="L149" s="55"/>
      <c r="M149" s="54">
        <f>IF(N149="","",VLOOKUP(N149,基準選択肢C,2,FALSE))</f>
      </c>
      <c r="N149" s="54">
        <f>IF(G149="はい","基準1",IF(J149="はい","基準1",""))</f>
      </c>
    </row>
    <row r="150" spans="1:14" ht="62.25" customHeight="1">
      <c r="A150" s="50"/>
      <c r="B150" s="50"/>
      <c r="C150" s="445" t="s">
        <v>172</v>
      </c>
      <c r="D150" s="446"/>
      <c r="E150" s="447"/>
      <c r="F150" s="332" t="s">
        <v>52</v>
      </c>
      <c r="G150" s="333"/>
      <c r="H150" s="57" t="s">
        <v>228</v>
      </c>
      <c r="I150" s="55"/>
      <c r="J150" s="333"/>
      <c r="K150" s="57" t="s">
        <v>228</v>
      </c>
      <c r="L150" s="55"/>
      <c r="M150" s="335">
        <f>IF(N150="","",VLOOKUP(N150,基準選択肢C,2,FALSE))</f>
      </c>
      <c r="N150" s="335">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8"/>
      <c r="D151" s="449"/>
      <c r="E151" s="450"/>
      <c r="F151" s="454"/>
      <c r="G151" s="359"/>
      <c r="H151" s="57" t="s">
        <v>81</v>
      </c>
      <c r="I151" s="55"/>
      <c r="J151" s="359"/>
      <c r="K151" s="57" t="s">
        <v>81</v>
      </c>
      <c r="L151" s="55"/>
      <c r="M151" s="305"/>
      <c r="N151" s="305"/>
    </row>
    <row r="152" spans="1:14" ht="62.25" customHeight="1">
      <c r="A152" s="50"/>
      <c r="B152" s="50"/>
      <c r="C152" s="448"/>
      <c r="D152" s="449"/>
      <c r="E152" s="450"/>
      <c r="F152" s="332" t="s">
        <v>51</v>
      </c>
      <c r="G152" s="333"/>
      <c r="H152" s="57" t="s">
        <v>228</v>
      </c>
      <c r="I152" s="55"/>
      <c r="J152" s="333"/>
      <c r="K152" s="57" t="s">
        <v>228</v>
      </c>
      <c r="L152" s="55"/>
      <c r="M152" s="335">
        <f>IF(N152="","",VLOOKUP(N152,基準選択肢C,2,FALSE))</f>
      </c>
      <c r="N152" s="335">
        <f>IF(G152="はい","基準1",IF(J152="はい","基準1",""))</f>
      </c>
    </row>
    <row r="153" spans="1:14" ht="79.5" customHeight="1">
      <c r="A153" s="50"/>
      <c r="B153" s="50"/>
      <c r="C153" s="451"/>
      <c r="D153" s="452"/>
      <c r="E153" s="453"/>
      <c r="F153" s="454"/>
      <c r="G153" s="359"/>
      <c r="H153" s="57" t="s">
        <v>81</v>
      </c>
      <c r="I153" s="55"/>
      <c r="J153" s="359"/>
      <c r="K153" s="57" t="s">
        <v>81</v>
      </c>
      <c r="L153" s="55"/>
      <c r="M153" s="305"/>
      <c r="N153" s="305"/>
    </row>
    <row r="154" spans="1:14" ht="60" customHeight="1">
      <c r="A154" s="50"/>
      <c r="B154" s="50"/>
      <c r="C154" s="431" t="s">
        <v>173</v>
      </c>
      <c r="D154" s="432"/>
      <c r="E154" s="433"/>
      <c r="F154" s="332" t="s">
        <v>52</v>
      </c>
      <c r="G154" s="336"/>
      <c r="H154" s="98" t="s">
        <v>229</v>
      </c>
      <c r="I154" s="55"/>
      <c r="J154" s="336"/>
      <c r="K154" s="98" t="s">
        <v>229</v>
      </c>
      <c r="L154" s="55"/>
      <c r="M154" s="335">
        <f>IF(N154="","",VLOOKUP(N154,基準選択肢C,2))</f>
      </c>
      <c r="N154" s="335">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34"/>
      <c r="D155" s="435"/>
      <c r="E155" s="436"/>
      <c r="F155" s="424"/>
      <c r="G155" s="334"/>
      <c r="H155" s="98" t="s">
        <v>82</v>
      </c>
      <c r="I155" s="55"/>
      <c r="J155" s="334"/>
      <c r="K155" s="98" t="s">
        <v>82</v>
      </c>
      <c r="L155" s="55"/>
      <c r="M155" s="305"/>
      <c r="N155" s="305"/>
    </row>
    <row r="156" spans="1:14" ht="60" customHeight="1">
      <c r="A156" s="50"/>
      <c r="B156" s="50"/>
      <c r="C156" s="434"/>
      <c r="D156" s="435"/>
      <c r="E156" s="436"/>
      <c r="F156" s="332" t="s">
        <v>51</v>
      </c>
      <c r="G156" s="333"/>
      <c r="H156" s="57" t="s">
        <v>229</v>
      </c>
      <c r="I156" s="55"/>
      <c r="J156" s="333"/>
      <c r="K156" s="57" t="s">
        <v>229</v>
      </c>
      <c r="L156" s="55"/>
      <c r="M156" s="335">
        <f>IF(N156="","",VLOOKUP(N156,基準選択肢C,2))</f>
      </c>
      <c r="N156" s="335">
        <f>IF(G156="はい","基準1",IF(J156="はい","基準1",""))</f>
      </c>
    </row>
    <row r="157" spans="1:14" ht="79.5" customHeight="1">
      <c r="A157" s="50"/>
      <c r="B157" s="50"/>
      <c r="C157" s="437"/>
      <c r="D157" s="438"/>
      <c r="E157" s="438"/>
      <c r="F157" s="424"/>
      <c r="G157" s="334"/>
      <c r="H157" s="57" t="s">
        <v>82</v>
      </c>
      <c r="I157" s="55"/>
      <c r="J157" s="334"/>
      <c r="K157" s="57" t="s">
        <v>82</v>
      </c>
      <c r="L157" s="55"/>
      <c r="M157" s="305"/>
      <c r="N157" s="305"/>
    </row>
    <row r="158" spans="7:14" ht="18.75">
      <c r="G158" s="48"/>
      <c r="H158" s="48"/>
      <c r="N158" s="250"/>
    </row>
    <row r="159" spans="1:14" ht="31.5" customHeight="1">
      <c r="A159" s="50"/>
      <c r="B159" s="50"/>
      <c r="C159" s="60"/>
      <c r="D159" s="63"/>
      <c r="E159" s="62" t="s">
        <v>168</v>
      </c>
      <c r="F159" s="61" t="s">
        <v>88</v>
      </c>
      <c r="G159" s="387">
        <f>IF(G18="","",G18)</f>
      </c>
      <c r="H159" s="388"/>
      <c r="I159" s="388"/>
      <c r="J159" s="388"/>
      <c r="K159" s="388"/>
      <c r="L159" s="388"/>
      <c r="M159" s="389"/>
      <c r="N159" s="245"/>
    </row>
    <row r="160" spans="1:14" ht="19.5" customHeight="1">
      <c r="A160" s="50"/>
      <c r="B160" s="50"/>
      <c r="C160" s="60"/>
      <c r="D160" s="60"/>
      <c r="E160" s="59"/>
      <c r="F160" s="59"/>
      <c r="G160" s="59"/>
      <c r="H160" s="59"/>
      <c r="I160" s="59"/>
      <c r="J160" s="59"/>
      <c r="K160" s="59"/>
      <c r="L160" s="59"/>
      <c r="M160" s="59"/>
      <c r="N160" s="245"/>
    </row>
    <row r="161" spans="1:14" ht="21" customHeight="1">
      <c r="A161" s="50"/>
      <c r="B161" s="50"/>
      <c r="C161" s="458" t="s">
        <v>62</v>
      </c>
      <c r="D161" s="459"/>
      <c r="E161" s="459"/>
      <c r="F161" s="460"/>
      <c r="G161" s="370" t="s">
        <v>61</v>
      </c>
      <c r="H161" s="371"/>
      <c r="I161" s="372"/>
      <c r="J161" s="370" t="s">
        <v>79</v>
      </c>
      <c r="K161" s="371"/>
      <c r="L161" s="372"/>
      <c r="M161" s="370"/>
      <c r="N161" s="385"/>
    </row>
    <row r="162" spans="1:14" ht="21" customHeight="1">
      <c r="A162" s="50"/>
      <c r="B162" s="50"/>
      <c r="C162" s="461"/>
      <c r="D162" s="462"/>
      <c r="E162" s="462"/>
      <c r="F162" s="463"/>
      <c r="G162" s="361" t="s">
        <v>23</v>
      </c>
      <c r="H162" s="370" t="s">
        <v>60</v>
      </c>
      <c r="I162" s="372"/>
      <c r="J162" s="361" t="s">
        <v>23</v>
      </c>
      <c r="K162" s="370" t="s">
        <v>60</v>
      </c>
      <c r="L162" s="372"/>
      <c r="M162" s="370" t="s">
        <v>60</v>
      </c>
      <c r="N162" s="385"/>
    </row>
    <row r="163" spans="1:14" ht="52.5" customHeight="1">
      <c r="A163" s="50"/>
      <c r="B163" s="50"/>
      <c r="C163" s="464"/>
      <c r="D163" s="465"/>
      <c r="E163" s="465"/>
      <c r="F163" s="466"/>
      <c r="G163" s="386"/>
      <c r="H163" s="370" t="s">
        <v>59</v>
      </c>
      <c r="I163" s="372"/>
      <c r="J163" s="386"/>
      <c r="K163" s="370" t="s">
        <v>59</v>
      </c>
      <c r="L163" s="372"/>
      <c r="M163" s="370" t="s">
        <v>58</v>
      </c>
      <c r="N163" s="385"/>
    </row>
    <row r="164" spans="1:14" ht="54" customHeight="1">
      <c r="A164" s="50"/>
      <c r="B164" s="50"/>
      <c r="C164" s="377" t="s">
        <v>164</v>
      </c>
      <c r="D164" s="422"/>
      <c r="E164" s="300"/>
      <c r="F164" s="56" t="s">
        <v>52</v>
      </c>
      <c r="G164" s="246"/>
      <c r="H164" s="57" t="s">
        <v>54</v>
      </c>
      <c r="I164" s="58"/>
      <c r="J164" s="246"/>
      <c r="K164" s="57" t="s">
        <v>54</v>
      </c>
      <c r="L164" s="58"/>
      <c r="M164" s="54">
        <f>IF(N164="","",VLOOKUP(N164,基準選択肢C,2,FALSE))</f>
      </c>
      <c r="N164" s="54">
        <f>IF(G164="はい","基準1",IF(J164="はい","基準1",""))</f>
      </c>
    </row>
    <row r="165" spans="1:14" ht="54" customHeight="1">
      <c r="A165" s="50"/>
      <c r="B165" s="50"/>
      <c r="C165" s="380" t="s">
        <v>159</v>
      </c>
      <c r="D165" s="455"/>
      <c r="E165" s="455"/>
      <c r="F165" s="332" t="s">
        <v>52</v>
      </c>
      <c r="G165" s="384"/>
      <c r="H165" s="247" t="s">
        <v>57</v>
      </c>
      <c r="I165" s="96"/>
      <c r="J165" s="384"/>
      <c r="K165" s="247" t="s">
        <v>57</v>
      </c>
      <c r="L165" s="96"/>
      <c r="M165" s="335">
        <f>IF(N165="","",VLOOKUP(N165,基準選択肢C,2,FALSE))</f>
      </c>
      <c r="N165" s="335">
        <f>IF(AND($M$7="研究分担医師",$G165="はい",$I166="有"),"基準1と7",IF(AND($M$7="研究分担医師",$J165="はい",$L166="有"),"基準1と7",IF($G165="はい","基準1",IF($J165="はい","基準1",""))))</f>
      </c>
    </row>
    <row r="166" spans="1:14" ht="48.75" customHeight="1">
      <c r="A166" s="50"/>
      <c r="B166" s="50"/>
      <c r="C166" s="456"/>
      <c r="D166" s="457"/>
      <c r="E166" s="457"/>
      <c r="F166" s="376"/>
      <c r="G166" s="360"/>
      <c r="H166" s="57" t="s">
        <v>56</v>
      </c>
      <c r="I166" s="55"/>
      <c r="J166" s="360"/>
      <c r="K166" s="57" t="s">
        <v>56</v>
      </c>
      <c r="L166" s="55"/>
      <c r="M166" s="305"/>
      <c r="N166" s="305"/>
    </row>
    <row r="167" spans="1:14" ht="60" customHeight="1">
      <c r="A167" s="50"/>
      <c r="B167" s="50"/>
      <c r="C167" s="350" t="s">
        <v>171</v>
      </c>
      <c r="D167" s="345"/>
      <c r="E167" s="346"/>
      <c r="F167" s="332" t="s">
        <v>52</v>
      </c>
      <c r="G167" s="333"/>
      <c r="H167" s="54" t="s">
        <v>55</v>
      </c>
      <c r="I167" s="55"/>
      <c r="J167" s="333"/>
      <c r="K167" s="54" t="s">
        <v>55</v>
      </c>
      <c r="L167" s="55"/>
      <c r="M167" s="335">
        <f>IF(N167="","",VLOOKUP(N167,基準選択肢C,2,FALSE))</f>
      </c>
      <c r="N167" s="335">
        <f>IF(AND($M$7="研究分担医師",$G167="はい",$I168&gt;=2500000),"基準1と7",IF(AND($M$7="研究分担医師",$J167="はい",$L168&gt;=2500000),"基準1と7",IF($G167="はい","基準1",IF($J167="はい","基準1",""))))</f>
      </c>
    </row>
    <row r="168" spans="1:14" ht="54" customHeight="1">
      <c r="A168" s="50"/>
      <c r="B168" s="50"/>
      <c r="C168" s="373"/>
      <c r="D168" s="374"/>
      <c r="E168" s="375"/>
      <c r="F168" s="376"/>
      <c r="G168" s="360"/>
      <c r="H168" s="57" t="s">
        <v>54</v>
      </c>
      <c r="I168" s="58"/>
      <c r="J168" s="360"/>
      <c r="K168" s="57" t="s">
        <v>54</v>
      </c>
      <c r="L168" s="58"/>
      <c r="M168" s="305"/>
      <c r="N168" s="305"/>
    </row>
    <row r="169" spans="1:14" ht="60" customHeight="1">
      <c r="A169" s="50"/>
      <c r="B169" s="50"/>
      <c r="C169" s="373"/>
      <c r="D169" s="374"/>
      <c r="E169" s="375"/>
      <c r="F169" s="332" t="s">
        <v>51</v>
      </c>
      <c r="G169" s="333"/>
      <c r="H169" s="54" t="s">
        <v>55</v>
      </c>
      <c r="I169" s="55"/>
      <c r="J169" s="333"/>
      <c r="K169" s="54" t="s">
        <v>55</v>
      </c>
      <c r="L169" s="55"/>
      <c r="M169" s="335">
        <f>IF(N169="","",VLOOKUP(N169,基準選択肢C,2,FALSE))</f>
      </c>
      <c r="N169" s="335">
        <f>IF(G169="はい","基準1",IF(J169="はい","基準1",""))</f>
      </c>
    </row>
    <row r="170" spans="1:14" ht="54" customHeight="1">
      <c r="A170" s="50"/>
      <c r="B170" s="50"/>
      <c r="C170" s="347"/>
      <c r="D170" s="348"/>
      <c r="E170" s="349"/>
      <c r="F170" s="376"/>
      <c r="G170" s="360"/>
      <c r="H170" s="57" t="s">
        <v>54</v>
      </c>
      <c r="I170" s="58"/>
      <c r="J170" s="360"/>
      <c r="K170" s="57" t="s">
        <v>54</v>
      </c>
      <c r="L170" s="58"/>
      <c r="M170" s="305"/>
      <c r="N170" s="305">
        <f>IF(G170="はい","基準1",IF(J170="はい","基準1",""))</f>
      </c>
    </row>
    <row r="171" spans="1:14" ht="73.5" customHeight="1">
      <c r="A171" s="50"/>
      <c r="B171" s="50"/>
      <c r="C171" s="439" t="s">
        <v>190</v>
      </c>
      <c r="D171" s="440"/>
      <c r="E171" s="441"/>
      <c r="F171" s="56" t="s">
        <v>52</v>
      </c>
      <c r="G171" s="248"/>
      <c r="H171" s="57" t="s">
        <v>53</v>
      </c>
      <c r="I171" s="55"/>
      <c r="J171" s="248"/>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2"/>
      <c r="D172" s="443"/>
      <c r="E172" s="444"/>
      <c r="F172" s="56" t="s">
        <v>51</v>
      </c>
      <c r="G172" s="248"/>
      <c r="H172" s="57" t="s">
        <v>53</v>
      </c>
      <c r="I172" s="55"/>
      <c r="J172" s="248"/>
      <c r="K172" s="57" t="s">
        <v>53</v>
      </c>
      <c r="L172" s="55"/>
      <c r="M172" s="54">
        <f>IF(N172="","",VLOOKUP(N172,基準選択肢C,2,FALSE))</f>
      </c>
      <c r="N172" s="54">
        <f>IF(G172="はい","基準1",IF(J172="はい","基準1",""))</f>
      </c>
    </row>
    <row r="173" spans="1:14" ht="62.25" customHeight="1">
      <c r="A173" s="50"/>
      <c r="B173" s="50"/>
      <c r="C173" s="445" t="s">
        <v>172</v>
      </c>
      <c r="D173" s="446"/>
      <c r="E173" s="447"/>
      <c r="F173" s="332" t="s">
        <v>52</v>
      </c>
      <c r="G173" s="333"/>
      <c r="H173" s="57" t="s">
        <v>228</v>
      </c>
      <c r="I173" s="55"/>
      <c r="J173" s="333"/>
      <c r="K173" s="57" t="s">
        <v>228</v>
      </c>
      <c r="L173" s="55"/>
      <c r="M173" s="335">
        <f>IF(N173="","",VLOOKUP(N173,基準選択肢C,2,FALSE))</f>
      </c>
      <c r="N173" s="335">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8"/>
      <c r="D174" s="449"/>
      <c r="E174" s="450"/>
      <c r="F174" s="454"/>
      <c r="G174" s="359"/>
      <c r="H174" s="57" t="s">
        <v>81</v>
      </c>
      <c r="I174" s="55"/>
      <c r="J174" s="359"/>
      <c r="K174" s="57" t="s">
        <v>81</v>
      </c>
      <c r="L174" s="55"/>
      <c r="M174" s="305"/>
      <c r="N174" s="305"/>
    </row>
    <row r="175" spans="1:14" ht="62.25" customHeight="1">
      <c r="A175" s="50"/>
      <c r="B175" s="50"/>
      <c r="C175" s="448"/>
      <c r="D175" s="449"/>
      <c r="E175" s="450"/>
      <c r="F175" s="332" t="s">
        <v>51</v>
      </c>
      <c r="G175" s="333"/>
      <c r="H175" s="57" t="s">
        <v>228</v>
      </c>
      <c r="I175" s="55"/>
      <c r="J175" s="333"/>
      <c r="K175" s="57" t="s">
        <v>228</v>
      </c>
      <c r="L175" s="55"/>
      <c r="M175" s="335">
        <f>IF(N175="","",VLOOKUP(N175,基準選択肢C,2,FALSE))</f>
      </c>
      <c r="N175" s="335">
        <f>IF(G175="はい","基準1",IF(J175="はい","基準1",""))</f>
      </c>
    </row>
    <row r="176" spans="1:14" ht="79.5" customHeight="1">
      <c r="A176" s="50"/>
      <c r="B176" s="50"/>
      <c r="C176" s="451"/>
      <c r="D176" s="452"/>
      <c r="E176" s="453"/>
      <c r="F176" s="454"/>
      <c r="G176" s="359"/>
      <c r="H176" s="57" t="s">
        <v>81</v>
      </c>
      <c r="I176" s="55"/>
      <c r="J176" s="359"/>
      <c r="K176" s="57" t="s">
        <v>81</v>
      </c>
      <c r="L176" s="55"/>
      <c r="M176" s="305"/>
      <c r="N176" s="305"/>
    </row>
    <row r="177" spans="1:14" ht="60" customHeight="1">
      <c r="A177" s="50"/>
      <c r="B177" s="50"/>
      <c r="C177" s="431" t="s">
        <v>173</v>
      </c>
      <c r="D177" s="432"/>
      <c r="E177" s="433"/>
      <c r="F177" s="332" t="s">
        <v>52</v>
      </c>
      <c r="G177" s="336"/>
      <c r="H177" s="98" t="s">
        <v>229</v>
      </c>
      <c r="I177" s="55"/>
      <c r="J177" s="336"/>
      <c r="K177" s="98" t="s">
        <v>229</v>
      </c>
      <c r="L177" s="55"/>
      <c r="M177" s="335">
        <f>IF(N177="","",VLOOKUP(N177,基準選択肢C,2))</f>
      </c>
      <c r="N177" s="335">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34"/>
      <c r="D178" s="435"/>
      <c r="E178" s="436"/>
      <c r="F178" s="424"/>
      <c r="G178" s="334"/>
      <c r="H178" s="98" t="s">
        <v>82</v>
      </c>
      <c r="I178" s="55"/>
      <c r="J178" s="334"/>
      <c r="K178" s="98" t="s">
        <v>82</v>
      </c>
      <c r="L178" s="55"/>
      <c r="M178" s="305"/>
      <c r="N178" s="305"/>
    </row>
    <row r="179" spans="1:14" ht="60" customHeight="1">
      <c r="A179" s="50"/>
      <c r="B179" s="50"/>
      <c r="C179" s="434"/>
      <c r="D179" s="435"/>
      <c r="E179" s="436"/>
      <c r="F179" s="332" t="s">
        <v>51</v>
      </c>
      <c r="G179" s="333"/>
      <c r="H179" s="57" t="s">
        <v>229</v>
      </c>
      <c r="I179" s="55"/>
      <c r="J179" s="333"/>
      <c r="K179" s="57" t="s">
        <v>229</v>
      </c>
      <c r="L179" s="55"/>
      <c r="M179" s="335">
        <f>IF(N179="","",VLOOKUP(N179,基準選択肢C,2))</f>
      </c>
      <c r="N179" s="335">
        <f>IF(G179="はい","基準1",IF(J179="はい","基準1",""))</f>
      </c>
    </row>
    <row r="180" spans="1:14" ht="79.5" customHeight="1">
      <c r="A180" s="50"/>
      <c r="B180" s="50"/>
      <c r="C180" s="437"/>
      <c r="D180" s="438"/>
      <c r="E180" s="438"/>
      <c r="F180" s="424"/>
      <c r="G180" s="334"/>
      <c r="H180" s="57" t="s">
        <v>82</v>
      </c>
      <c r="I180" s="55"/>
      <c r="J180" s="334"/>
      <c r="K180" s="57" t="s">
        <v>82</v>
      </c>
      <c r="L180" s="55"/>
      <c r="M180" s="305"/>
      <c r="N180" s="305"/>
    </row>
  </sheetData>
  <sheetProtection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fitToWidth="1" horizontalDpi="600" verticalDpi="600" orientation="portrait" paperSize="9" scale="36"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F1">
      <selection activeCell="K7" sqref="K7"/>
    </sheetView>
  </sheetViews>
  <sheetFormatPr defaultColWidth="8.8515625" defaultRowHeight="15"/>
  <cols>
    <col min="1" max="1" width="2.00390625" style="102" customWidth="1"/>
    <col min="2" max="2" width="2.140625" style="102" customWidth="1"/>
    <col min="3" max="3" width="29.421875" style="106" customWidth="1"/>
    <col min="4" max="4" width="45.28125" style="106" customWidth="1"/>
    <col min="5" max="5" width="16.00390625" style="106" customWidth="1"/>
    <col min="6" max="6" width="16.00390625" style="102" customWidth="1"/>
    <col min="7" max="10" width="10.140625" style="102" customWidth="1"/>
    <col min="11" max="11" width="32.57421875" style="139" customWidth="1"/>
    <col min="12" max="12" width="27.57421875" style="139" customWidth="1"/>
    <col min="13" max="13" width="33.421875" style="139" customWidth="1"/>
    <col min="14" max="16" width="12.421875" style="139" customWidth="1"/>
    <col min="17" max="17" width="31.8515625" style="139" customWidth="1"/>
    <col min="18" max="18" width="3.421875" style="102" customWidth="1"/>
    <col min="19" max="19" width="3.28125" style="102" customWidth="1"/>
    <col min="20" max="16384" width="8.8515625" style="102" customWidth="1"/>
  </cols>
  <sheetData>
    <row r="1" spans="3:18" ht="49.5" customHeight="1">
      <c r="C1" s="100"/>
      <c r="D1" s="100"/>
      <c r="E1" s="100"/>
      <c r="F1" s="561" t="s">
        <v>193</v>
      </c>
      <c r="G1" s="561"/>
      <c r="H1" s="561"/>
      <c r="I1" s="561"/>
      <c r="J1" s="561"/>
      <c r="K1" s="561"/>
      <c r="L1" s="561"/>
      <c r="M1" s="100"/>
      <c r="N1" s="100"/>
      <c r="O1" s="100"/>
      <c r="P1" s="100"/>
      <c r="Q1" s="101" t="s">
        <v>243</v>
      </c>
      <c r="R1" s="100"/>
    </row>
    <row r="2" spans="3:18" s="106" customFormat="1" ht="31.5" customHeight="1">
      <c r="C2" s="103" t="s">
        <v>95</v>
      </c>
      <c r="D2" s="104"/>
      <c r="E2" s="105"/>
      <c r="F2" s="105"/>
      <c r="G2" s="105"/>
      <c r="H2" s="105"/>
      <c r="I2" s="105"/>
      <c r="J2" s="105"/>
      <c r="K2" s="105"/>
      <c r="L2" s="105"/>
      <c r="M2" s="105"/>
      <c r="N2" s="105"/>
      <c r="O2" s="105"/>
      <c r="P2" s="105"/>
      <c r="R2" s="105"/>
    </row>
    <row r="3" spans="3:18" ht="48.75" customHeight="1">
      <c r="C3" s="562" t="s">
        <v>175</v>
      </c>
      <c r="D3" s="563"/>
      <c r="E3" s="563"/>
      <c r="F3" s="563"/>
      <c r="G3" s="563"/>
      <c r="H3" s="563"/>
      <c r="I3" s="563"/>
      <c r="J3" s="563"/>
      <c r="K3" s="563"/>
      <c r="L3" s="563"/>
      <c r="M3" s="563"/>
      <c r="N3" s="563"/>
      <c r="O3" s="563"/>
      <c r="P3" s="563"/>
      <c r="Q3" s="563"/>
      <c r="R3" s="107"/>
    </row>
    <row r="4" spans="3:17" ht="24.75" customHeight="1">
      <c r="C4" s="563"/>
      <c r="D4" s="563"/>
      <c r="E4" s="563"/>
      <c r="F4" s="563"/>
      <c r="G4" s="563"/>
      <c r="H4" s="563"/>
      <c r="I4" s="563"/>
      <c r="J4" s="563"/>
      <c r="K4" s="563"/>
      <c r="L4" s="563"/>
      <c r="M4" s="563"/>
      <c r="N4" s="563"/>
      <c r="O4" s="563"/>
      <c r="P4" s="563"/>
      <c r="Q4" s="563"/>
    </row>
    <row r="5" spans="3:17" ht="35.25" customHeight="1">
      <c r="C5" s="570" t="s">
        <v>154</v>
      </c>
      <c r="D5" s="568">
        <f>IF('様式A'!B10="","",'様式A'!B10)</f>
      </c>
      <c r="E5" s="569"/>
      <c r="F5" s="569"/>
      <c r="G5" s="569"/>
      <c r="H5" s="569"/>
      <c r="K5" s="105"/>
      <c r="L5" s="105"/>
      <c r="M5" s="564" t="s">
        <v>70</v>
      </c>
      <c r="N5" s="557"/>
      <c r="O5" s="565" t="s">
        <v>257</v>
      </c>
      <c r="P5" s="566"/>
      <c r="Q5" s="567"/>
    </row>
    <row r="6" spans="3:17" ht="35.25" customHeight="1">
      <c r="C6" s="329"/>
      <c r="D6" s="452"/>
      <c r="E6" s="452"/>
      <c r="F6" s="452"/>
      <c r="G6" s="452"/>
      <c r="H6" s="452"/>
      <c r="K6" s="109"/>
      <c r="L6" s="110"/>
      <c r="M6" s="564" t="s">
        <v>221</v>
      </c>
      <c r="N6" s="557"/>
      <c r="O6" s="558" t="s">
        <v>249</v>
      </c>
      <c r="P6" s="559"/>
      <c r="Q6" s="560"/>
    </row>
    <row r="7" spans="3:17" ht="50.25" customHeight="1">
      <c r="C7" s="108" t="s">
        <v>176</v>
      </c>
      <c r="D7" s="555">
        <f>IF('様式C_研究責任医師'!M7="","",'様式C_研究責任医師'!M7)</f>
      </c>
      <c r="E7" s="516"/>
      <c r="F7" s="111"/>
      <c r="G7" s="112"/>
      <c r="H7" s="112"/>
      <c r="K7" s="109"/>
      <c r="L7" s="110"/>
      <c r="M7" s="556" t="s">
        <v>222</v>
      </c>
      <c r="N7" s="557"/>
      <c r="O7" s="558" t="s">
        <v>259</v>
      </c>
      <c r="P7" s="559"/>
      <c r="Q7" s="560"/>
    </row>
    <row r="8" spans="3:17" ht="36.75" customHeight="1">
      <c r="C8" s="108" t="s">
        <v>99</v>
      </c>
      <c r="G8" s="112"/>
      <c r="H8" s="112"/>
      <c r="K8" s="113"/>
      <c r="L8" s="113"/>
      <c r="M8" s="160"/>
      <c r="N8" s="161"/>
      <c r="O8" s="110"/>
      <c r="P8" s="162"/>
      <c r="Q8" s="162"/>
    </row>
    <row r="9" spans="3:17" ht="36.75" customHeight="1">
      <c r="C9" s="114" t="s">
        <v>100</v>
      </c>
      <c r="D9" s="544" t="str">
        <f>IF('様式C_研究責任医師'!M5="","",'様式C_研究責任医師'!M5)</f>
        <v>愛媛大学医学部附属病院</v>
      </c>
      <c r="E9" s="545"/>
      <c r="G9" s="112"/>
      <c r="H9" s="112"/>
      <c r="K9" s="113"/>
      <c r="L9" s="113"/>
      <c r="M9" s="160"/>
      <c r="N9" s="161"/>
      <c r="O9" s="110"/>
      <c r="P9" s="162"/>
      <c r="Q9" s="162"/>
    </row>
    <row r="10" spans="3:17" ht="34.5" customHeight="1">
      <c r="C10" s="114" t="s">
        <v>101</v>
      </c>
      <c r="D10" s="544" t="str">
        <f>IF('様式C_研究責任医師'!M6="","",'様式C_研究責任医師'!M6)</f>
        <v>研究責任医師</v>
      </c>
      <c r="E10" s="545"/>
      <c r="F10" s="111"/>
      <c r="G10" s="115"/>
      <c r="H10" s="211"/>
      <c r="I10" s="115"/>
      <c r="J10" s="211"/>
      <c r="K10" s="109"/>
      <c r="L10" s="113"/>
      <c r="M10" s="113"/>
      <c r="N10" s="116"/>
      <c r="O10" s="116"/>
      <c r="P10" s="116"/>
      <c r="Q10" s="116"/>
    </row>
    <row r="11" spans="3:17" ht="34.5" customHeight="1">
      <c r="C11" s="114" t="s">
        <v>102</v>
      </c>
      <c r="D11" s="544">
        <f>D7</f>
      </c>
      <c r="E11" s="545"/>
      <c r="F11" s="111"/>
      <c r="G11" s="115"/>
      <c r="H11" s="211"/>
      <c r="I11" s="115"/>
      <c r="J11" s="211"/>
      <c r="K11" s="109"/>
      <c r="L11" s="113"/>
      <c r="M11" s="113"/>
      <c r="N11" s="117" t="s">
        <v>103</v>
      </c>
      <c r="O11" s="116"/>
      <c r="P11" s="116"/>
      <c r="Q11" s="116"/>
    </row>
    <row r="12" spans="3:18" ht="31.5" customHeight="1">
      <c r="C12" s="118"/>
      <c r="D12" s="118"/>
      <c r="E12" s="119"/>
      <c r="F12" s="111"/>
      <c r="G12" s="211"/>
      <c r="H12" s="211"/>
      <c r="I12" s="211"/>
      <c r="J12" s="211"/>
      <c r="K12" s="120"/>
      <c r="L12" s="121"/>
      <c r="M12" s="113"/>
      <c r="N12" s="546">
        <f>IF('様式C_研究責任医師'!M10="","",'様式C_研究責任医師'!M10)</f>
      </c>
      <c r="O12" s="547"/>
      <c r="P12" s="547"/>
      <c r="Q12" s="548"/>
      <c r="R12" s="122"/>
    </row>
    <row r="13" spans="3:17" ht="25.5" customHeight="1">
      <c r="C13" s="123" t="s">
        <v>18</v>
      </c>
      <c r="D13" s="123" t="s">
        <v>19</v>
      </c>
      <c r="F13" s="473" t="s">
        <v>18</v>
      </c>
      <c r="G13" s="422"/>
      <c r="H13" s="300"/>
      <c r="I13" s="473" t="s">
        <v>19</v>
      </c>
      <c r="J13" s="422"/>
      <c r="K13" s="300"/>
      <c r="M13" s="113"/>
      <c r="N13" s="549"/>
      <c r="O13" s="550"/>
      <c r="P13" s="550"/>
      <c r="Q13" s="551"/>
    </row>
    <row r="14" spans="3:17" ht="25.5" customHeight="1">
      <c r="C14" s="125">
        <f>IF('様式C_研究責任医師'!C10="","",'様式C_研究責任医師'!C10)</f>
      </c>
      <c r="D14" s="125">
        <f>IF('様式C_研究責任医師'!D10="","",'様式C_研究責任医師'!D10)</f>
      </c>
      <c r="F14" s="472">
        <f>IF('様式C_研究責任医師'!F10="","",'様式C_研究責任医師'!F10)</f>
      </c>
      <c r="G14" s="422"/>
      <c r="H14" s="300"/>
      <c r="I14" s="472">
        <f>IF('様式C_研究責任医師'!H10="","",'様式C_研究責任医師'!H10)</f>
      </c>
      <c r="J14" s="422"/>
      <c r="K14" s="300"/>
      <c r="M14" s="113"/>
      <c r="N14" s="549"/>
      <c r="O14" s="550"/>
      <c r="P14" s="550"/>
      <c r="Q14" s="551"/>
    </row>
    <row r="15" spans="3:17" ht="25.5" customHeight="1">
      <c r="C15" s="125">
        <f>IF('様式C_研究責任医師'!C11="","",'様式C_研究責任医師'!C11)</f>
      </c>
      <c r="D15" s="125">
        <f>IF('様式C_研究責任医師'!D11="","",'様式C_研究責任医師'!D11)</f>
      </c>
      <c r="F15" s="472">
        <f>IF('様式C_研究責任医師'!F11="","",'様式C_研究責任医師'!F11)</f>
      </c>
      <c r="G15" s="422"/>
      <c r="H15" s="300"/>
      <c r="I15" s="472">
        <f>IF('様式C_研究責任医師'!H11="","",'様式C_研究責任医師'!H11)</f>
      </c>
      <c r="J15" s="422"/>
      <c r="K15" s="300"/>
      <c r="M15" s="113"/>
      <c r="N15" s="552"/>
      <c r="O15" s="553"/>
      <c r="P15" s="553"/>
      <c r="Q15" s="554"/>
    </row>
    <row r="16" spans="3:17" ht="25.5" customHeight="1">
      <c r="C16" s="125">
        <f>IF('様式C_研究責任医師'!C12="","",'様式C_研究責任医師'!C12)</f>
      </c>
      <c r="D16" s="125">
        <f>IF('様式C_研究責任医師'!D12="","",'様式C_研究責任医師'!D12)</f>
      </c>
      <c r="F16" s="472">
        <f>IF('様式C_研究責任医師'!F12="","",'様式C_研究責任医師'!F12)</f>
      </c>
      <c r="G16" s="422"/>
      <c r="H16" s="300"/>
      <c r="I16" s="472">
        <f>IF('様式C_研究責任医師'!H12="","",'様式C_研究責任医師'!H12)</f>
      </c>
      <c r="J16" s="422"/>
      <c r="K16" s="300"/>
      <c r="M16" s="121"/>
      <c r="N16" s="117" t="s">
        <v>104</v>
      </c>
      <c r="O16" s="111"/>
      <c r="P16" s="532" t="s">
        <v>105</v>
      </c>
      <c r="Q16" s="533"/>
    </row>
    <row r="17" spans="3:17" ht="25.5" customHeight="1">
      <c r="C17" s="125">
        <f>IF('様式C_研究責任医師'!C13="","",'様式C_研究責任医師'!C13)</f>
      </c>
      <c r="D17" s="125">
        <f>IF('様式C_研究責任医師'!D13="","",'様式C_研究責任医師'!D13)</f>
      </c>
      <c r="F17" s="472">
        <f>IF('様式C_研究責任医師'!F13="","",'様式C_研究責任医師'!F13)</f>
      </c>
      <c r="G17" s="422"/>
      <c r="H17" s="300"/>
      <c r="I17" s="472">
        <f>IF('様式C_研究責任医師'!H13="","",'様式C_研究責任医師'!H13)</f>
      </c>
      <c r="J17" s="422"/>
      <c r="K17" s="300"/>
      <c r="M17" s="121"/>
      <c r="N17" s="127"/>
      <c r="O17" s="111"/>
      <c r="P17" s="534"/>
      <c r="Q17" s="534"/>
    </row>
    <row r="18" spans="3:17" ht="25.5" customHeight="1">
      <c r="C18" s="125">
        <f>IF('様式C_研究責任医師'!C14="","",'様式C_研究責任医師'!C14)</f>
      </c>
      <c r="D18" s="125">
        <f>IF('様式C_研究責任医師'!D14="","",'様式C_研究責任医師'!D14)</f>
      </c>
      <c r="F18" s="472">
        <f>IF('様式C_研究責任医師'!F14="","",'様式C_研究責任医師'!F14)</f>
      </c>
      <c r="G18" s="422"/>
      <c r="H18" s="300"/>
      <c r="I18" s="472">
        <f>IF('様式C_研究責任医師'!H14="","",'様式C_研究責任医師'!H14)</f>
      </c>
      <c r="J18" s="422"/>
      <c r="K18" s="300"/>
      <c r="M18" s="121"/>
      <c r="N18" s="535"/>
      <c r="O18" s="536"/>
      <c r="P18" s="536"/>
      <c r="Q18" s="537"/>
    </row>
    <row r="19" spans="3:17" ht="25.5" customHeight="1">
      <c r="C19" s="125">
        <f>IF('様式C_研究責任医師'!C15="","",'様式C_研究責任医師'!C15)</f>
      </c>
      <c r="D19" s="125">
        <f>IF('様式C_研究責任医師'!D15="","",'様式C_研究責任医師'!D15)</f>
      </c>
      <c r="F19" s="472">
        <f>IF('様式C_研究責任医師'!F15="","",'様式C_研究責任医師'!F15)</f>
      </c>
      <c r="G19" s="422"/>
      <c r="H19" s="300"/>
      <c r="I19" s="472">
        <f>IF('様式C_研究責任医師'!H15="","",'様式C_研究責任医師'!H15)</f>
      </c>
      <c r="J19" s="422"/>
      <c r="K19" s="300"/>
      <c r="M19" s="121"/>
      <c r="N19" s="538"/>
      <c r="O19" s="539"/>
      <c r="P19" s="539"/>
      <c r="Q19" s="540"/>
    </row>
    <row r="20" spans="3:17" ht="25.5" customHeight="1">
      <c r="C20" s="125">
        <f>IF('様式C_研究責任医師'!C16="","",'様式C_研究責任医師'!C16)</f>
      </c>
      <c r="D20" s="125">
        <f>IF('様式C_研究責任医師'!D16="","",'様式C_研究責任医師'!D16)</f>
      </c>
      <c r="F20" s="472">
        <f>IF('様式C_研究責任医師'!F16="","",'様式C_研究責任医師'!F16)</f>
      </c>
      <c r="G20" s="422"/>
      <c r="H20" s="300"/>
      <c r="I20" s="472">
        <f>IF('様式C_研究責任医師'!H16="","",'様式C_研究責任医師'!H16)</f>
      </c>
      <c r="J20" s="422"/>
      <c r="K20" s="300"/>
      <c r="M20" s="121"/>
      <c r="N20" s="538"/>
      <c r="O20" s="539"/>
      <c r="P20" s="539"/>
      <c r="Q20" s="540"/>
    </row>
    <row r="21" spans="3:17" ht="25.5" customHeight="1">
      <c r="C21" s="125">
        <f>IF('様式C_研究責任医師'!C17="","",'様式C_研究責任医師'!C17)</f>
      </c>
      <c r="D21" s="125">
        <f>IF('様式C_研究責任医師'!D17="","",'様式C_研究責任医師'!D17)</f>
      </c>
      <c r="F21" s="472">
        <f>IF('様式C_研究責任医師'!F17="","",'様式C_研究責任医師'!F17)</f>
      </c>
      <c r="G21" s="422"/>
      <c r="H21" s="300"/>
      <c r="I21" s="472">
        <f>IF('様式C_研究責任医師'!H17="","",'様式C_研究責任医師'!H17)</f>
      </c>
      <c r="J21" s="422"/>
      <c r="K21" s="300"/>
      <c r="M21" s="121"/>
      <c r="N21" s="538"/>
      <c r="O21" s="539"/>
      <c r="P21" s="539"/>
      <c r="Q21" s="540"/>
    </row>
    <row r="22" spans="3:18" ht="33" customHeight="1">
      <c r="C22" s="128"/>
      <c r="D22" s="128"/>
      <c r="E22" s="128"/>
      <c r="F22" s="129"/>
      <c r="G22" s="126"/>
      <c r="H22" s="217"/>
      <c r="I22" s="130"/>
      <c r="J22" s="130"/>
      <c r="K22" s="130"/>
      <c r="L22" s="130"/>
      <c r="M22" s="130"/>
      <c r="N22" s="541"/>
      <c r="O22" s="542"/>
      <c r="P22" s="542"/>
      <c r="Q22" s="543"/>
      <c r="R22" s="122"/>
    </row>
    <row r="23" spans="3:18" ht="27.75" customHeight="1">
      <c r="C23" s="131" t="s">
        <v>119</v>
      </c>
      <c r="D23" s="132"/>
      <c r="E23" s="133"/>
      <c r="F23" s="134"/>
      <c r="G23" s="134"/>
      <c r="H23" s="134"/>
      <c r="I23" s="134"/>
      <c r="J23" s="134"/>
      <c r="K23" s="134"/>
      <c r="L23" s="135"/>
      <c r="M23" s="135"/>
      <c r="N23" s="135"/>
      <c r="O23" s="135"/>
      <c r="P23" s="135"/>
      <c r="Q23" s="135"/>
      <c r="R23" s="136"/>
    </row>
    <row r="24" spans="3:17" ht="29.25" customHeight="1">
      <c r="C24" s="338" t="s">
        <v>223</v>
      </c>
      <c r="D24" s="395"/>
      <c r="E24" s="396"/>
      <c r="F24" s="158" t="s">
        <v>63</v>
      </c>
      <c r="G24" s="484">
        <f>IF('様式C_研究責任医師'!G19="","",'様式C_研究責任医師'!G19)</f>
      </c>
      <c r="H24" s="485"/>
      <c r="I24" s="485"/>
      <c r="J24" s="485"/>
      <c r="K24" s="326"/>
      <c r="L24" s="482">
        <f>IF('様式C_研究責任医師'!J19="","",'様式C_研究責任医師'!J19)</f>
      </c>
      <c r="M24" s="483"/>
      <c r="N24" s="483"/>
      <c r="O24" s="483"/>
      <c r="P24" s="483"/>
      <c r="Q24" s="326"/>
    </row>
    <row r="25" spans="3:17" ht="29.25" customHeight="1">
      <c r="C25" s="397"/>
      <c r="D25" s="398"/>
      <c r="E25" s="399"/>
      <c r="F25" s="159" t="s">
        <v>106</v>
      </c>
      <c r="G25" s="484">
        <f>IF('様式C_研究責任医師'!G20="","",'様式C_研究責任医師'!G20)</f>
      </c>
      <c r="H25" s="485"/>
      <c r="I25" s="485"/>
      <c r="J25" s="485"/>
      <c r="K25" s="326"/>
      <c r="L25" s="482">
        <f>IF('様式C_研究責任医師'!J20="","",'様式C_研究責任医師'!J20)</f>
      </c>
      <c r="M25" s="483"/>
      <c r="N25" s="483"/>
      <c r="O25" s="483"/>
      <c r="P25" s="483"/>
      <c r="Q25" s="326"/>
    </row>
    <row r="26" spans="3:17" ht="29.25" customHeight="1">
      <c r="C26" s="397"/>
      <c r="D26" s="398"/>
      <c r="E26" s="399"/>
      <c r="F26" s="159" t="s">
        <v>107</v>
      </c>
      <c r="G26" s="484">
        <f>IF('様式C_研究責任医師'!G21="","",'様式C_研究責任医師'!G21)</f>
      </c>
      <c r="H26" s="485"/>
      <c r="I26" s="485"/>
      <c r="J26" s="485"/>
      <c r="K26" s="326"/>
      <c r="L26" s="482">
        <f>IF('様式C_研究責任医師'!J21="","",'様式C_研究責任医師'!J21)</f>
      </c>
      <c r="M26" s="483"/>
      <c r="N26" s="483"/>
      <c r="O26" s="483"/>
      <c r="P26" s="483"/>
      <c r="Q26" s="326"/>
    </row>
    <row r="27" spans="3:17" ht="29.25" customHeight="1">
      <c r="C27" s="397"/>
      <c r="D27" s="398"/>
      <c r="E27" s="399"/>
      <c r="F27" s="159" t="s">
        <v>108</v>
      </c>
      <c r="G27" s="484">
        <f>IF('様式C_研究責任医師'!G22="","",'様式C_研究責任医師'!G22)</f>
      </c>
      <c r="H27" s="485"/>
      <c r="I27" s="485"/>
      <c r="J27" s="485"/>
      <c r="K27" s="326"/>
      <c r="L27" s="482">
        <f>IF('様式C_研究責任医師'!J22="","",'様式C_研究責任医師'!J22)</f>
      </c>
      <c r="M27" s="483"/>
      <c r="N27" s="483"/>
      <c r="O27" s="483"/>
      <c r="P27" s="483"/>
      <c r="Q27" s="326"/>
    </row>
    <row r="28" spans="3:17" ht="29.25" customHeight="1">
      <c r="C28" s="397"/>
      <c r="D28" s="398"/>
      <c r="E28" s="399"/>
      <c r="F28" s="159" t="s">
        <v>109</v>
      </c>
      <c r="G28" s="484">
        <f>IF('様式C_研究責任医師'!G23="","",'様式C_研究責任医師'!G23)</f>
      </c>
      <c r="H28" s="485"/>
      <c r="I28" s="485"/>
      <c r="J28" s="485"/>
      <c r="K28" s="326"/>
      <c r="L28" s="482">
        <f>IF('様式C_研究責任医師'!J23="","",'様式C_研究責任医師'!J23)</f>
      </c>
      <c r="M28" s="483"/>
      <c r="N28" s="483"/>
      <c r="O28" s="483"/>
      <c r="P28" s="483"/>
      <c r="Q28" s="326"/>
    </row>
    <row r="29" spans="3:17" ht="29.25" customHeight="1">
      <c r="C29" s="397"/>
      <c r="D29" s="398"/>
      <c r="E29" s="399"/>
      <c r="F29" s="158" t="s">
        <v>117</v>
      </c>
      <c r="G29" s="484">
        <f>IF('様式C_研究責任医師'!G24="","",'様式C_研究責任医師'!G24)</f>
      </c>
      <c r="H29" s="485"/>
      <c r="I29" s="485"/>
      <c r="J29" s="485"/>
      <c r="K29" s="326"/>
      <c r="L29" s="482">
        <f>IF('様式C_研究責任医師'!J24="","",'様式C_研究責任医師'!J24)</f>
      </c>
      <c r="M29" s="483"/>
      <c r="N29" s="483"/>
      <c r="O29" s="483"/>
      <c r="P29" s="483"/>
      <c r="Q29" s="326"/>
    </row>
    <row r="30" spans="3:17" ht="29.25" customHeight="1">
      <c r="C30" s="400"/>
      <c r="D30" s="401"/>
      <c r="E30" s="402"/>
      <c r="F30" s="159" t="s">
        <v>118</v>
      </c>
      <c r="G30" s="484">
        <f>IF('様式C_研究責任医師'!G25="","",'様式C_研究責任医師'!G25)</f>
      </c>
      <c r="H30" s="485"/>
      <c r="I30" s="485"/>
      <c r="J30" s="485"/>
      <c r="K30" s="326"/>
      <c r="L30" s="482">
        <f>IF('様式C_研究責任医師'!J25="","",'様式C_研究責任医師'!J25)</f>
      </c>
      <c r="M30" s="483"/>
      <c r="N30" s="483"/>
      <c r="O30" s="483"/>
      <c r="P30" s="483"/>
      <c r="Q30" s="326"/>
    </row>
    <row r="31" spans="3:18" ht="12.75" customHeight="1">
      <c r="C31" s="137"/>
      <c r="D31" s="137"/>
      <c r="E31" s="137"/>
      <c r="F31" s="138"/>
      <c r="G31" s="252"/>
      <c r="H31" s="252"/>
      <c r="I31" s="252"/>
      <c r="J31" s="252"/>
      <c r="K31" s="252"/>
      <c r="L31" s="252"/>
      <c r="M31" s="252"/>
      <c r="N31" s="252"/>
      <c r="O31" s="252"/>
      <c r="P31" s="252"/>
      <c r="Q31" s="252"/>
      <c r="R31" s="138"/>
    </row>
    <row r="32" spans="3:10" ht="44.25" customHeight="1">
      <c r="C32" s="530" t="s">
        <v>77</v>
      </c>
      <c r="D32" s="530"/>
      <c r="E32" s="531"/>
      <c r="F32" s="134"/>
      <c r="G32" s="139"/>
      <c r="H32" s="139"/>
      <c r="I32" s="139"/>
      <c r="J32" s="139"/>
    </row>
    <row r="33" spans="5:17" ht="31.5" customHeight="1">
      <c r="E33" s="140" t="s">
        <v>168</v>
      </c>
      <c r="F33" s="141" t="s">
        <v>110</v>
      </c>
      <c r="G33" s="474">
        <f>IF(G24="","",G24)</f>
      </c>
      <c r="H33" s="475"/>
      <c r="I33" s="476"/>
      <c r="J33" s="476"/>
      <c r="K33" s="476"/>
      <c r="L33" s="476"/>
      <c r="M33" s="476"/>
      <c r="N33" s="476"/>
      <c r="O33" s="476"/>
      <c r="P33" s="476"/>
      <c r="Q33" s="477"/>
    </row>
    <row r="34" spans="5:10" ht="19.5" customHeight="1">
      <c r="E34" s="142"/>
      <c r="F34" s="139"/>
      <c r="G34" s="139"/>
      <c r="H34" s="139"/>
      <c r="I34" s="139"/>
      <c r="J34" s="139"/>
    </row>
    <row r="35" spans="3:17" ht="21" customHeight="1">
      <c r="C35" s="505" t="s">
        <v>62</v>
      </c>
      <c r="D35" s="506"/>
      <c r="E35" s="506"/>
      <c r="F35" s="507"/>
      <c r="G35" s="479" t="s">
        <v>61</v>
      </c>
      <c r="H35" s="316"/>
      <c r="I35" s="479" t="s">
        <v>79</v>
      </c>
      <c r="J35" s="316"/>
      <c r="K35" s="486" t="s">
        <v>111</v>
      </c>
      <c r="L35" s="487"/>
      <c r="M35" s="487"/>
      <c r="N35" s="488"/>
      <c r="O35" s="478" t="s">
        <v>112</v>
      </c>
      <c r="P35" s="478" t="s">
        <v>113</v>
      </c>
      <c r="Q35" s="478" t="s">
        <v>114</v>
      </c>
    </row>
    <row r="36" spans="3:17" ht="21" customHeight="1">
      <c r="C36" s="508"/>
      <c r="D36" s="509"/>
      <c r="E36" s="509"/>
      <c r="F36" s="510"/>
      <c r="G36" s="496" t="s">
        <v>23</v>
      </c>
      <c r="H36" s="478" t="s">
        <v>194</v>
      </c>
      <c r="I36" s="496" t="s">
        <v>23</v>
      </c>
      <c r="J36" s="478" t="s">
        <v>194</v>
      </c>
      <c r="K36" s="489"/>
      <c r="L36" s="490"/>
      <c r="M36" s="490"/>
      <c r="N36" s="491"/>
      <c r="O36" s="495"/>
      <c r="P36" s="497"/>
      <c r="Q36" s="497"/>
    </row>
    <row r="37" spans="3:17" ht="36.75" customHeight="1">
      <c r="C37" s="511"/>
      <c r="D37" s="512"/>
      <c r="E37" s="512"/>
      <c r="F37" s="513"/>
      <c r="G37" s="479"/>
      <c r="H37" s="305"/>
      <c r="I37" s="479"/>
      <c r="J37" s="305"/>
      <c r="K37" s="492"/>
      <c r="L37" s="493"/>
      <c r="M37" s="493"/>
      <c r="N37" s="494"/>
      <c r="O37" s="496"/>
      <c r="P37" s="498"/>
      <c r="Q37" s="498"/>
    </row>
    <row r="38" spans="3:17" ht="67.5" customHeight="1">
      <c r="C38" s="377" t="s">
        <v>177</v>
      </c>
      <c r="D38" s="422"/>
      <c r="E38" s="300"/>
      <c r="F38" s="56" t="s">
        <v>52</v>
      </c>
      <c r="G38" s="224">
        <f>IF('様式C_研究責任医師'!G33="","",'様式C_研究責任医師'!G33)</f>
      </c>
      <c r="H38" s="269"/>
      <c r="I38" s="224">
        <f>IF('様式C_研究責任医師'!J33="","",'様式C_研究責任医師'!J33)</f>
      </c>
      <c r="J38" s="269"/>
      <c r="K38" s="524">
        <f>IF('様式C_研究責任医師'!M33="","",'様式C_研究責任医師'!M33)</f>
      </c>
      <c r="L38" s="525">
        <f>IF('様式C_研究責任医師'!J33="","",'様式C_研究責任医師'!J33)</f>
      </c>
      <c r="M38" s="526" t="str">
        <f>IF('様式C_研究責任医師'!K33="","",'様式C_研究責任医師'!K33)</f>
        <v>受入金額(円)</v>
      </c>
      <c r="N38" s="226">
        <f>IF('様式C_研究責任医師'!N33="","",'様式C_研究責任医師'!N33)</f>
      </c>
      <c r="O38" s="150"/>
      <c r="P38" s="150"/>
      <c r="Q38" s="143"/>
    </row>
    <row r="39" spans="3:17" ht="97.5" customHeight="1">
      <c r="C39" s="499" t="s">
        <v>178</v>
      </c>
      <c r="D39" s="500"/>
      <c r="E39" s="514"/>
      <c r="F39" s="144" t="s">
        <v>52</v>
      </c>
      <c r="G39" s="220">
        <f>IF('様式C_研究責任医師'!G34="","",'様式C_研究責任医師'!G34)</f>
      </c>
      <c r="H39" s="220" t="str">
        <f>IF('様式C_研究責任医師'!I35="有","給与あり",IF('様式C_研究責任医師'!I35="無","給与なし","-"))</f>
        <v>-</v>
      </c>
      <c r="I39" s="220">
        <f>IF('様式C_研究責任医師'!J34="","",'様式C_研究責任医師'!J34)</f>
      </c>
      <c r="J39" s="221" t="str">
        <f>IF('様式C_研究責任医師'!L35="有","給与あり",IF('様式C_研究責任医師'!L35="無","給与なし","-"))</f>
        <v>-</v>
      </c>
      <c r="K39" s="480">
        <f>IF('様式C_研究責任医師'!M34="","",'様式C_研究責任医師'!M34)</f>
      </c>
      <c r="L39" s="481">
        <f>IF('様式C_研究責任医師'!J34="","",'様式C_研究責任医師'!J34)</f>
      </c>
      <c r="M39" s="326" t="str">
        <f>IF('様式C_研究責任医師'!K34="","",'様式C_研究責任医師'!K34)</f>
        <v>期間</v>
      </c>
      <c r="N39" s="227">
        <f>IF('様式C_研究責任医師'!N34="","",'様式C_研究責任医師'!N34)</f>
      </c>
      <c r="O39" s="238"/>
      <c r="P39" s="238"/>
      <c r="Q39" s="146"/>
    </row>
    <row r="40" spans="3:17" ht="97.5" customHeight="1">
      <c r="C40" s="499" t="s">
        <v>171</v>
      </c>
      <c r="D40" s="500"/>
      <c r="E40" s="514"/>
      <c r="F40" s="144" t="s">
        <v>52</v>
      </c>
      <c r="G40" s="220">
        <f>IF('様式C_研究責任医師'!G36="","",'様式C_研究責任医師'!G36)</f>
      </c>
      <c r="H40" s="220" t="str">
        <f>IF('様式C_研究責任医師'!I37&gt;=2500000,"250万円以上の利益あり","-")</f>
        <v>-</v>
      </c>
      <c r="I40" s="220">
        <f>IF('様式C_研究責任医師'!J36="","",'様式C_研究責任医師'!J36)</f>
      </c>
      <c r="J40" s="221" t="str">
        <f>IF('様式C_研究責任医師'!L37&gt;=2500000,"250万円以上の利益あり","-")</f>
        <v>-</v>
      </c>
      <c r="K40" s="480">
        <f>IF('様式C_研究責任医師'!M36="","",'様式C_研究責任医師'!M36)</f>
      </c>
      <c r="L40" s="481">
        <f>IF('様式C_研究責任医師'!J36="","",'様式C_研究責任医師'!J36)</f>
      </c>
      <c r="M40" s="326" t="str">
        <f>IF('様式C_研究責任医師'!K36="","",'様式C_研究責任医師'!K36)</f>
        <v>経済的利益の内容(複数ある場合はすべて記載)</v>
      </c>
      <c r="N40" s="227">
        <f>IF('様式C_研究責任医師'!N36="","",'様式C_研究責任医師'!N36)</f>
      </c>
      <c r="O40" s="238"/>
      <c r="P40" s="238"/>
      <c r="Q40" s="146"/>
    </row>
    <row r="41" spans="3:17" ht="97.5" customHeight="1">
      <c r="C41" s="527"/>
      <c r="D41" s="528"/>
      <c r="E41" s="529"/>
      <c r="F41" s="147" t="s">
        <v>115</v>
      </c>
      <c r="G41" s="220">
        <f>IF('様式C_研究責任医師'!G38="","",'様式C_研究責任医師'!G38)</f>
      </c>
      <c r="H41" s="222" t="str">
        <f>IF('様式C_研究責任医師'!I39&gt;=2500000,"250万円以上の利益あり","-")</f>
        <v>-</v>
      </c>
      <c r="I41" s="222">
        <f>IF('様式C_研究責任医師'!J38="","",'様式C_研究責任医師'!J38)</f>
      </c>
      <c r="J41" s="223" t="str">
        <f>IF('様式C_研究責任医師'!L39&gt;=2500000,"250万円以上の利益あり","-")</f>
        <v>-</v>
      </c>
      <c r="K41" s="480">
        <f>IF('様式C_研究責任医師'!M38="","",'様式C_研究責任医師'!M38)</f>
      </c>
      <c r="L41" s="481">
        <f>IF('様式C_研究責任医師'!J38="","",'様式C_研究責任医師'!J38)</f>
      </c>
      <c r="M41" s="326" t="str">
        <f>IF('様式C_研究責任医師'!K38="","",'様式C_研究責任医師'!K38)</f>
        <v>経済的利益の内容(複数ある場合はすべて記載)</v>
      </c>
      <c r="N41" s="227">
        <f>IF('様式C_研究責任医師'!N38="","",'様式C_研究責任医師'!N38)</f>
      </c>
      <c r="O41" s="238"/>
      <c r="P41" s="238"/>
      <c r="Q41" s="146"/>
    </row>
    <row r="42" spans="3:17" ht="97.5" customHeight="1">
      <c r="C42" s="518" t="s">
        <v>180</v>
      </c>
      <c r="D42" s="519"/>
      <c r="E42" s="520"/>
      <c r="F42" s="144" t="s">
        <v>52</v>
      </c>
      <c r="G42" s="220">
        <f>IF('様式C_研究責任医師'!G40="","",'様式C_研究責任医師'!G40)</f>
      </c>
      <c r="H42" s="269"/>
      <c r="I42" s="224">
        <f>IF('様式C_研究責任医師'!J40="","",'様式C_研究責任医師'!J40)</f>
      </c>
      <c r="J42" s="269"/>
      <c r="K42" s="480">
        <f>IF('様式C_研究責任医師'!M40="","",'様式C_研究責任医師'!M40)</f>
      </c>
      <c r="L42" s="481">
        <f>IF('様式C_研究責任医師'!J39="","",'様式C_研究責任医師'!J40)</f>
      </c>
      <c r="M42" s="326" t="str">
        <f>IF('様式C_研究責任医師'!K39="","",'様式C_研究責任医師'!K40)</f>
        <v>役職等の種類</v>
      </c>
      <c r="N42" s="227">
        <f>IF('様式C_研究責任医師'!N40="","",'様式C_研究責任医師'!N40)</f>
      </c>
      <c r="O42" s="238"/>
      <c r="P42" s="150"/>
      <c r="Q42" s="150"/>
    </row>
    <row r="43" spans="3:17" ht="97.5" customHeight="1">
      <c r="C43" s="521"/>
      <c r="D43" s="522"/>
      <c r="E43" s="523"/>
      <c r="F43" s="147" t="s">
        <v>51</v>
      </c>
      <c r="G43" s="220">
        <f>IF('様式C_研究責任医師'!G41="","",'様式C_研究責任医師'!G41)</f>
      </c>
      <c r="H43" s="269"/>
      <c r="I43" s="224">
        <f>IF('様式C_研究責任医師'!J41="","",'様式C_研究責任医師'!J41)</f>
      </c>
      <c r="J43" s="269"/>
      <c r="K43" s="480">
        <f>IF('様式C_研究責任医師'!M41="","",'様式C_研究責任医師'!M41)</f>
      </c>
      <c r="L43" s="481">
        <f>IF('様式C_研究責任医師'!J40="","",'様式C_研究責任医師'!J41)</f>
      </c>
      <c r="M43" s="326" t="str">
        <f>IF('様式C_研究責任医師'!K40="","",'様式C_研究責任医師'!K41)</f>
        <v>役職等の種類</v>
      </c>
      <c r="N43" s="227">
        <f>IF('様式C_研究責任医師'!N41="","",'様式C_研究責任医師'!N41)</f>
      </c>
      <c r="O43" s="238"/>
      <c r="P43" s="150"/>
      <c r="Q43" s="150"/>
    </row>
    <row r="44" spans="3:17" ht="97.5" customHeight="1">
      <c r="C44" s="499" t="s">
        <v>181</v>
      </c>
      <c r="D44" s="500"/>
      <c r="E44" s="501"/>
      <c r="F44" s="144" t="s">
        <v>52</v>
      </c>
      <c r="G44" s="220">
        <f>IF('様式C_研究責任医師'!G42="","",'様式C_研究責任医師'!G42)</f>
      </c>
      <c r="H44" s="224" t="str">
        <f>IF('様式C_研究責任医師'!I42="はい","株式保有",IF('様式C_研究責任医師'!I42="いいえ","株式保有なし","-"))</f>
        <v>-</v>
      </c>
      <c r="I44" s="224">
        <f>IF('様式C_研究責任医師'!J42="","",'様式C_研究責任医師'!J42)</f>
      </c>
      <c r="J44" s="225" t="str">
        <f>IF('様式C_研究責任医師'!L42="はい","株式保有あり",IF('様式C_研究責任医師'!L42="いいえ","株式保有なし","-"))</f>
        <v>-</v>
      </c>
      <c r="K44" s="480">
        <f>IF('様式C_研究責任医師'!M42="","",'様式C_研究責任医師'!M42)</f>
      </c>
      <c r="L44" s="481">
        <f>IF('様式C_研究責任医師'!J42="","",'様式C_研究責任医師'!J42)</f>
      </c>
      <c r="M44" s="326" t="str">
        <f>IF('様式C_研究責任医師'!K42="","",'様式C_研究責任医師'!K42)</f>
        <v>株式を保有している</v>
      </c>
      <c r="N44" s="227">
        <f>IF('様式C_研究責任医師'!N42="","",'様式C_研究責任医師'!N42)</f>
      </c>
      <c r="O44" s="238"/>
      <c r="P44" s="150"/>
      <c r="Q44" s="150"/>
    </row>
    <row r="45" spans="3:17" ht="97.5" customHeight="1">
      <c r="C45" s="502"/>
      <c r="D45" s="503"/>
      <c r="E45" s="504"/>
      <c r="F45" s="147" t="s">
        <v>115</v>
      </c>
      <c r="G45" s="220">
        <f>IF('様式C_研究責任医師'!G44="","",'様式C_研究責任医師'!G44)</f>
      </c>
      <c r="H45" s="224" t="str">
        <f>IF('様式C_研究責任医師'!I44="はい","株式保有あり",IF('様式C_研究責任医師'!I44="いいえ","株式保有なし","-"))</f>
        <v>-</v>
      </c>
      <c r="I45" s="224">
        <f>IF('様式C_研究責任医師'!J44="","",'様式C_研究責任医師'!J44)</f>
      </c>
      <c r="J45" s="225" t="str">
        <f>IF('様式C_研究責任医師'!L44="はい","株式保有あり",IF('様式C_研究責任医師'!L44="いいえ","株式保有なし","-"))</f>
        <v>-</v>
      </c>
      <c r="K45" s="480">
        <f>IF('様式C_研究責任医師'!M44="","",'様式C_研究責任医師'!M44)</f>
      </c>
      <c r="L45" s="481">
        <f>IF('様式C_研究責任医師'!J44="","",'様式C_研究責任医師'!J44)</f>
      </c>
      <c r="M45" s="326" t="str">
        <f>IF('様式C_研究責任医師'!K44="","",'様式C_研究責任医師'!K44)</f>
        <v>株式を保有している</v>
      </c>
      <c r="N45" s="227">
        <f>IF('様式C_研究責任医師'!N44="","",'様式C_研究責任医師'!N44)</f>
      </c>
      <c r="O45" s="238"/>
      <c r="P45" s="150"/>
      <c r="Q45" s="150"/>
    </row>
    <row r="46" spans="3:17" ht="97.5" customHeight="1">
      <c r="C46" s="499" t="s">
        <v>173</v>
      </c>
      <c r="D46" s="500"/>
      <c r="E46" s="514"/>
      <c r="F46" s="151" t="s">
        <v>52</v>
      </c>
      <c r="G46" s="220">
        <f>IF('様式C_研究責任医師'!G46="","",'様式C_研究責任医師'!G46)</f>
      </c>
      <c r="H46" s="220" t="str">
        <f>IF('様式C_研究責任医師'!I46="はい","知的財産への関与あり",IF('様式C_研究責任医師'!I46="いいえ","知的財産への関与なし","-"))</f>
        <v>-</v>
      </c>
      <c r="I46" s="152">
        <f>IF('様式C_研究責任医師'!J46="","",'様式C_研究責任医師'!J46)</f>
      </c>
      <c r="J46" s="219" t="str">
        <f>IF('様式C_研究責任医師'!L46="はい","知的財産への関与あり",IF('様式C_研究責任医師'!L46="いいえ","知的財産への関与なし","-"))</f>
        <v>-</v>
      </c>
      <c r="K46" s="480">
        <f>IF('様式C_研究責任医師'!M46="","",'様式C_研究責任医師'!M46)</f>
      </c>
      <c r="L46" s="481">
        <f>IF('様式C_研究責任医師'!J46="","",'様式C_研究責任医師'!J46)</f>
      </c>
      <c r="M46" s="326" t="str">
        <f>IF('様式C_研究責任医師'!K46="","",'様式C_研究責任医師'!K46)</f>
        <v>知的財産への関与有り</v>
      </c>
      <c r="N46" s="227">
        <f>IF('様式C_研究責任医師'!N46="","",'様式C_研究責任医師'!N46)</f>
      </c>
      <c r="O46" s="238"/>
      <c r="P46" s="150"/>
      <c r="Q46" s="150"/>
    </row>
    <row r="47" spans="3:17" ht="97.5" customHeight="1">
      <c r="C47" s="515"/>
      <c r="D47" s="516"/>
      <c r="E47" s="517"/>
      <c r="F47" s="147" t="s">
        <v>115</v>
      </c>
      <c r="G47" s="220">
        <f>IF('様式C_研究責任医師'!G48="","",'様式C_研究責任医師'!G48)</f>
      </c>
      <c r="H47" s="220" t="str">
        <f>IF('様式C_研究責任医師'!I48="はい","知的財産への関与あり",IF('様式C_研究責任医師'!I48="いいえ","知的財産への関与なし","-"))</f>
        <v>-</v>
      </c>
      <c r="I47" s="152">
        <f>IF('様式C_研究責任医師'!J48="","",'様式C_研究責任医師'!J48)</f>
      </c>
      <c r="J47" s="219" t="str">
        <f>IF('様式C_研究責任医師'!L48="はい","知的財産への関与あり",IF('様式C_研究責任医師'!L48="いいえ","知的財産への関与なし","-"))</f>
        <v>-</v>
      </c>
      <c r="K47" s="480">
        <f>IF('様式C_研究責任医師'!M48="","",'様式C_研究責任医師'!M48)</f>
      </c>
      <c r="L47" s="481">
        <f>IF('様式C_研究責任医師'!J48="","",'様式C_研究責任医師'!J48)</f>
      </c>
      <c r="M47" s="326" t="str">
        <f>IF('様式C_研究責任医師'!K48="","",'様式C_研究責任医師'!K48)</f>
        <v>知的財産への関与有り</v>
      </c>
      <c r="N47" s="227">
        <f>IF('様式C_研究責任医師'!N48="","",'様式C_研究責任医師'!N48)</f>
      </c>
      <c r="O47" s="238"/>
      <c r="P47" s="238"/>
      <c r="Q47" s="238"/>
    </row>
    <row r="48" spans="3:17" ht="19.5" customHeight="1">
      <c r="C48" s="153"/>
      <c r="D48" s="153"/>
      <c r="E48" s="154"/>
      <c r="F48" s="155"/>
      <c r="G48" s="253"/>
      <c r="H48" s="253"/>
      <c r="I48" s="157"/>
      <c r="J48" s="157"/>
      <c r="K48" s="157"/>
      <c r="L48" s="157"/>
      <c r="M48" s="157"/>
      <c r="N48" s="157"/>
      <c r="O48" s="157"/>
      <c r="P48" s="157"/>
      <c r="Q48" s="157"/>
    </row>
    <row r="49" spans="5:17" ht="31.5" customHeight="1">
      <c r="E49" s="140" t="s">
        <v>168</v>
      </c>
      <c r="F49" s="141" t="s">
        <v>120</v>
      </c>
      <c r="G49" s="474">
        <f>IF(G25="","",G25)</f>
      </c>
      <c r="H49" s="475"/>
      <c r="I49" s="476"/>
      <c r="J49" s="476"/>
      <c r="K49" s="476"/>
      <c r="L49" s="476"/>
      <c r="M49" s="476"/>
      <c r="N49" s="476"/>
      <c r="O49" s="476"/>
      <c r="P49" s="476"/>
      <c r="Q49" s="477"/>
    </row>
    <row r="50" spans="5:10" ht="19.5" customHeight="1">
      <c r="E50" s="142"/>
      <c r="F50" s="139"/>
      <c r="G50" s="139"/>
      <c r="H50" s="139"/>
      <c r="I50" s="139"/>
      <c r="J50" s="139"/>
    </row>
    <row r="51" spans="3:17" ht="21" customHeight="1">
      <c r="C51" s="505" t="s">
        <v>62</v>
      </c>
      <c r="D51" s="506"/>
      <c r="E51" s="506"/>
      <c r="F51" s="507"/>
      <c r="G51" s="479" t="s">
        <v>61</v>
      </c>
      <c r="H51" s="316"/>
      <c r="I51" s="479" t="s">
        <v>79</v>
      </c>
      <c r="J51" s="316"/>
      <c r="K51" s="486" t="s">
        <v>111</v>
      </c>
      <c r="L51" s="487"/>
      <c r="M51" s="487"/>
      <c r="N51" s="488"/>
      <c r="O51" s="478" t="s">
        <v>112</v>
      </c>
      <c r="P51" s="478" t="s">
        <v>113</v>
      </c>
      <c r="Q51" s="478" t="s">
        <v>114</v>
      </c>
    </row>
    <row r="52" spans="3:17" ht="21" customHeight="1">
      <c r="C52" s="508"/>
      <c r="D52" s="509"/>
      <c r="E52" s="509"/>
      <c r="F52" s="510"/>
      <c r="G52" s="496" t="s">
        <v>23</v>
      </c>
      <c r="H52" s="478" t="s">
        <v>194</v>
      </c>
      <c r="I52" s="496" t="s">
        <v>23</v>
      </c>
      <c r="J52" s="478" t="s">
        <v>194</v>
      </c>
      <c r="K52" s="489"/>
      <c r="L52" s="490"/>
      <c r="M52" s="490"/>
      <c r="N52" s="491"/>
      <c r="O52" s="495"/>
      <c r="P52" s="497"/>
      <c r="Q52" s="497"/>
    </row>
    <row r="53" spans="3:17" ht="36.75" customHeight="1">
      <c r="C53" s="511"/>
      <c r="D53" s="512"/>
      <c r="E53" s="512"/>
      <c r="F53" s="513"/>
      <c r="G53" s="479"/>
      <c r="H53" s="305"/>
      <c r="I53" s="479"/>
      <c r="J53" s="305"/>
      <c r="K53" s="492"/>
      <c r="L53" s="493"/>
      <c r="M53" s="493"/>
      <c r="N53" s="494"/>
      <c r="O53" s="496"/>
      <c r="P53" s="498"/>
      <c r="Q53" s="498"/>
    </row>
    <row r="54" spans="3:17" ht="67.5" customHeight="1">
      <c r="C54" s="377" t="s">
        <v>177</v>
      </c>
      <c r="D54" s="422"/>
      <c r="E54" s="300"/>
      <c r="F54" s="56" t="s">
        <v>52</v>
      </c>
      <c r="G54" s="224">
        <f>IF('様式C_研究責任医師'!G56="","",'様式C_研究責任医師'!G56)</f>
      </c>
      <c r="H54" s="269"/>
      <c r="I54" s="224">
        <f>IF('様式C_研究責任医師'!J56="","",'様式C_研究責任医師'!J56)</f>
      </c>
      <c r="J54" s="269"/>
      <c r="K54" s="524">
        <f>IF('様式C_研究責任医師'!M56="","",'様式C_研究責任医師'!M56)</f>
      </c>
      <c r="L54" s="525">
        <f>IF('様式C_研究責任医師'!J56="","",'様式C_研究責任医師'!J56)</f>
      </c>
      <c r="M54" s="526" t="str">
        <f>IF('様式C_研究責任医師'!K56="","",'様式C_研究責任医師'!K56)</f>
        <v>受入金額(円)</v>
      </c>
      <c r="N54" s="226">
        <f>IF('様式C_研究責任医師'!N56="","",'様式C_研究責任医師'!N56)</f>
      </c>
      <c r="O54" s="150"/>
      <c r="P54" s="150"/>
      <c r="Q54" s="143"/>
    </row>
    <row r="55" spans="3:17" ht="97.5" customHeight="1">
      <c r="C55" s="499" t="s">
        <v>178</v>
      </c>
      <c r="D55" s="500"/>
      <c r="E55" s="514"/>
      <c r="F55" s="144" t="s">
        <v>52</v>
      </c>
      <c r="G55" s="220">
        <f>IF('様式C_研究責任医師'!G57="","",'様式C_研究責任医師'!G57)</f>
      </c>
      <c r="H55" s="220" t="str">
        <f>IF('様式C_研究責任医師'!I58="有","給与あり",IF('様式C_研究責任医師'!I58="無","給与なし","-"))</f>
        <v>-</v>
      </c>
      <c r="I55" s="220">
        <f>IF('様式C_研究責任医師'!J57="","",'様式C_研究責任医師'!J57)</f>
      </c>
      <c r="J55" s="221" t="str">
        <f>IF('様式C_研究責任医師'!L58="有","給与あり",IF('様式C_研究責任医師'!L58="無","給与なし","-"))</f>
        <v>-</v>
      </c>
      <c r="K55" s="480">
        <f>IF('様式C_研究責任医師'!M57="","",'様式C_研究責任医師'!M57)</f>
      </c>
      <c r="L55" s="481">
        <f>IF('様式C_研究責任医師'!J57="","",'様式C_研究責任医師'!J57)</f>
      </c>
      <c r="M55" s="326" t="str">
        <f>IF('様式C_研究責任医師'!K57="","",'様式C_研究責任医師'!K57)</f>
        <v>期間</v>
      </c>
      <c r="N55" s="227">
        <f>IF('様式C_研究責任医師'!N57="","",'様式C_研究責任医師'!N57)</f>
      </c>
      <c r="O55" s="238"/>
      <c r="P55" s="238"/>
      <c r="Q55" s="146"/>
    </row>
    <row r="56" spans="3:17" ht="97.5" customHeight="1">
      <c r="C56" s="499" t="s">
        <v>171</v>
      </c>
      <c r="D56" s="500"/>
      <c r="E56" s="514"/>
      <c r="F56" s="144" t="s">
        <v>52</v>
      </c>
      <c r="G56" s="220">
        <f>IF('様式C_研究責任医師'!G59="","",'様式C_研究責任医師'!G59)</f>
      </c>
      <c r="H56" s="220" t="str">
        <f>IF('様式C_研究責任医師'!I60&gt;=2500000,"250万円以上の利益あり","-")</f>
        <v>-</v>
      </c>
      <c r="I56" s="220">
        <f>IF('様式C_研究責任医師'!J59="","",'様式C_研究責任医師'!J59)</f>
      </c>
      <c r="J56" s="221" t="str">
        <f>IF('様式C_研究責任医師'!L60&gt;=2500000,"250万円以上の利益あり","-")</f>
        <v>-</v>
      </c>
      <c r="K56" s="480">
        <f>IF('様式C_研究責任医師'!M59="","",'様式C_研究責任医師'!M59)</f>
      </c>
      <c r="L56" s="481">
        <f>IF('様式C_研究責任医師'!J59="","",'様式C_研究責任医師'!J59)</f>
      </c>
      <c r="M56" s="326" t="str">
        <f>IF('様式C_研究責任医師'!K59="","",'様式C_研究責任医師'!K59)</f>
        <v>経済的利益の内容(複数ある場合はすべて記載)</v>
      </c>
      <c r="N56" s="227">
        <f>IF('様式C_研究責任医師'!N59="","",'様式C_研究責任医師'!N59)</f>
      </c>
      <c r="O56" s="238"/>
      <c r="P56" s="238"/>
      <c r="Q56" s="146"/>
    </row>
    <row r="57" spans="3:17" ht="97.5" customHeight="1">
      <c r="C57" s="527"/>
      <c r="D57" s="528"/>
      <c r="E57" s="529"/>
      <c r="F57" s="147" t="s">
        <v>51</v>
      </c>
      <c r="G57" s="220">
        <f>IF('様式C_研究責任医師'!G61="","",'様式C_研究責任医師'!G61)</f>
      </c>
      <c r="H57" s="222" t="str">
        <f>IF('様式C_研究責任医師'!I62&gt;=2500000,"250万円以上の利益あり","-")</f>
        <v>-</v>
      </c>
      <c r="I57" s="222">
        <f>IF('様式C_研究責任医師'!J61="","",'様式C_研究責任医師'!J61)</f>
      </c>
      <c r="J57" s="223" t="str">
        <f>IF('様式C_研究責任医師'!L62&gt;=2500000,"250万円以上の利益あり","-")</f>
        <v>-</v>
      </c>
      <c r="K57" s="480">
        <f>IF('様式C_研究責任医師'!M61="","",'様式C_研究責任医師'!M61)</f>
      </c>
      <c r="L57" s="481">
        <f>IF('様式C_研究責任医師'!J61="","",'様式C_研究責任医師'!J61)</f>
      </c>
      <c r="M57" s="326" t="str">
        <f>IF('様式C_研究責任医師'!K61="","",'様式C_研究責任医師'!K61)</f>
        <v>経済的利益の内容(複数ある場合はすべて記載)</v>
      </c>
      <c r="N57" s="227">
        <f>IF('様式C_研究責任医師'!N61="","",'様式C_研究責任医師'!N61)</f>
      </c>
      <c r="O57" s="238"/>
      <c r="P57" s="238"/>
      <c r="Q57" s="146"/>
    </row>
    <row r="58" spans="3:17" ht="97.5" customHeight="1">
      <c r="C58" s="518" t="s">
        <v>180</v>
      </c>
      <c r="D58" s="519"/>
      <c r="E58" s="520"/>
      <c r="F58" s="144" t="s">
        <v>52</v>
      </c>
      <c r="G58" s="220">
        <f>IF('様式C_研究責任医師'!G63="","",'様式C_研究責任医師'!G63)</f>
      </c>
      <c r="H58" s="269"/>
      <c r="I58" s="224">
        <f>IF('様式C_研究責任医師'!J63="","",'様式C_研究責任医師'!J63)</f>
      </c>
      <c r="J58" s="269"/>
      <c r="K58" s="480">
        <f>IF('様式C_研究責任医師'!M63="","",'様式C_研究責任医師'!M63)</f>
      </c>
      <c r="L58" s="481">
        <f>IF('様式C_研究責任医師'!J63="","",'様式C_研究責任医師'!J63)</f>
      </c>
      <c r="M58" s="326" t="str">
        <f>IF('様式C_研究責任医師'!K63="","",'様式C_研究責任医師'!K63)</f>
        <v>役職等の種類</v>
      </c>
      <c r="N58" s="227">
        <f>IF('様式C_研究責任医師'!N63="","",'様式C_研究責任医師'!N63)</f>
      </c>
      <c r="O58" s="238"/>
      <c r="P58" s="150"/>
      <c r="Q58" s="150"/>
    </row>
    <row r="59" spans="3:17" ht="97.5" customHeight="1">
      <c r="C59" s="521"/>
      <c r="D59" s="522"/>
      <c r="E59" s="523"/>
      <c r="F59" s="147" t="s">
        <v>51</v>
      </c>
      <c r="G59" s="220">
        <f>IF('様式C_研究責任医師'!G64="","",'様式C_研究責任医師'!G64)</f>
      </c>
      <c r="H59" s="269"/>
      <c r="I59" s="224">
        <f>IF('様式C_研究責任医師'!J64="","",'様式C_研究責任医師'!J64)</f>
      </c>
      <c r="J59" s="269"/>
      <c r="K59" s="480">
        <f>IF('様式C_研究責任医師'!M64="","",'様式C_研究責任医師'!M64)</f>
      </c>
      <c r="L59" s="481">
        <f>IF('様式C_研究責任医師'!J64="","",'様式C_研究責任医師'!J64)</f>
      </c>
      <c r="M59" s="326" t="str">
        <f>IF('様式C_研究責任医師'!K64="","",'様式C_研究責任医師'!K64)</f>
        <v>役職等の種類</v>
      </c>
      <c r="N59" s="227">
        <f>IF('様式C_研究責任医師'!N64="","",'様式C_研究責任医師'!N64)</f>
      </c>
      <c r="O59" s="238"/>
      <c r="P59" s="150"/>
      <c r="Q59" s="150"/>
    </row>
    <row r="60" spans="3:17" ht="97.5" customHeight="1">
      <c r="C60" s="499" t="s">
        <v>181</v>
      </c>
      <c r="D60" s="500"/>
      <c r="E60" s="501"/>
      <c r="F60" s="144" t="s">
        <v>52</v>
      </c>
      <c r="G60" s="220">
        <f>IF('様式C_研究責任医師'!G65="","",'様式C_研究責任医師'!G65)</f>
      </c>
      <c r="H60" s="224" t="str">
        <f>IF('様式C_研究責任医師'!I65="はい","株式保有あり",IF('様式C_研究責任医師'!I65="いいえ","株式保有なし","-"))</f>
        <v>-</v>
      </c>
      <c r="I60" s="224">
        <f>IF('様式C_研究責任医師'!J65="","",'様式C_研究責任医師'!J65)</f>
      </c>
      <c r="J60" s="225" t="str">
        <f>IF('様式C_研究責任医師'!L65="はい","株式保有あり",IF('様式C_研究責任医師'!L65="いいえ","株式保有なし","-"))</f>
        <v>-</v>
      </c>
      <c r="K60" s="480">
        <f>IF('様式C_研究責任医師'!M65="","",'様式C_研究責任医師'!M65)</f>
      </c>
      <c r="L60" s="481">
        <f>IF('様式C_研究責任医師'!J65="","",'様式C_研究責任医師'!J65)</f>
      </c>
      <c r="M60" s="326" t="str">
        <f>IF('様式C_研究責任医師'!K65="","",'様式C_研究責任医師'!K65)</f>
        <v>株式を保有している</v>
      </c>
      <c r="N60" s="227">
        <f>IF('様式C_研究責任医師'!N65="","",'様式C_研究責任医師'!N65)</f>
      </c>
      <c r="O60" s="238"/>
      <c r="P60" s="150"/>
      <c r="Q60" s="150"/>
    </row>
    <row r="61" spans="3:17" ht="97.5" customHeight="1">
      <c r="C61" s="502"/>
      <c r="D61" s="503"/>
      <c r="E61" s="504"/>
      <c r="F61" s="147" t="s">
        <v>51</v>
      </c>
      <c r="G61" s="220">
        <f>IF('様式C_研究責任医師'!G67="","",'様式C_研究責任医師'!G67)</f>
      </c>
      <c r="H61" s="224" t="str">
        <f>IF('様式C_研究責任医師'!I67="はい","株式保有あり",IF('様式C_研究責任医師'!I67="いいえ","株式保有なし","-"))</f>
        <v>-</v>
      </c>
      <c r="I61" s="224">
        <f>IF('様式C_研究責任医師'!J67="","",'様式C_研究責任医師'!J67)</f>
      </c>
      <c r="J61" s="225" t="str">
        <f>IF('様式C_研究責任医師'!L67="はい","株式保有あり",IF('様式C_研究責任医師'!L67="いいえ","株式保有なし","-"))</f>
        <v>-</v>
      </c>
      <c r="K61" s="480">
        <f>IF('様式C_研究責任医師'!M67="","",'様式C_研究責任医師'!M67)</f>
      </c>
      <c r="L61" s="481">
        <f>IF('様式C_研究責任医師'!J67="","",'様式C_研究責任医師'!J67)</f>
      </c>
      <c r="M61" s="326" t="str">
        <f>IF('様式C_研究責任医師'!K67="","",'様式C_研究責任医師'!K67)</f>
        <v>株式を保有している</v>
      </c>
      <c r="N61" s="227">
        <f>IF('様式C_研究責任医師'!N67="","",'様式C_研究責任医師'!N67)</f>
      </c>
      <c r="O61" s="238"/>
      <c r="P61" s="150"/>
      <c r="Q61" s="150"/>
    </row>
    <row r="62" spans="3:17" ht="97.5" customHeight="1">
      <c r="C62" s="499" t="s">
        <v>173</v>
      </c>
      <c r="D62" s="500"/>
      <c r="E62" s="514"/>
      <c r="F62" s="151" t="s">
        <v>52</v>
      </c>
      <c r="G62" s="220">
        <f>IF('様式C_研究責任医師'!G69="","",'様式C_研究責任医師'!G69)</f>
      </c>
      <c r="H62" s="220" t="str">
        <f>IF('様式C_研究責任医師'!I69="はい","知的財産への関与あり",IF('様式C_研究責任医師'!I69="いいえ","知的財産への関与なし","-"))</f>
        <v>-</v>
      </c>
      <c r="I62" s="152">
        <f>IF('様式C_研究責任医師'!J69="","",'様式C_研究責任医師'!J69)</f>
      </c>
      <c r="J62" s="219" t="str">
        <f>IF('様式C_研究責任医師'!L69="はい","知的財産への関与あり",IF('様式C_研究責任医師'!L69="いいえ","知的財産への関与なし","-"))</f>
        <v>-</v>
      </c>
      <c r="K62" s="480">
        <f>IF('様式C_研究責任医師'!M69="","",'様式C_研究責任医師'!M69)</f>
      </c>
      <c r="L62" s="481">
        <f>IF('様式C_研究責任医師'!J69="","",'様式C_研究責任医師'!J69)</f>
      </c>
      <c r="M62" s="326" t="str">
        <f>IF('様式C_研究責任医師'!K69="","",'様式C_研究責任医師'!K69)</f>
        <v>知的財産への関与有り</v>
      </c>
      <c r="N62" s="227">
        <f>IF('様式C_研究責任医師'!N69="","",'様式C_研究責任医師'!N69)</f>
      </c>
      <c r="O62" s="238"/>
      <c r="P62" s="150"/>
      <c r="Q62" s="150"/>
    </row>
    <row r="63" spans="3:17" ht="97.5" customHeight="1">
      <c r="C63" s="515"/>
      <c r="D63" s="516"/>
      <c r="E63" s="517"/>
      <c r="F63" s="147" t="s">
        <v>51</v>
      </c>
      <c r="G63" s="220">
        <f>IF('様式C_研究責任医師'!G71="","",'様式C_研究責任医師'!G71)</f>
      </c>
      <c r="H63" s="220" t="str">
        <f>IF('様式C_研究責任医師'!I71="はい","知的財産への関与あり",IF('様式C_研究責任医師'!I71="いいえ","知的財産への関与なし","-"))</f>
        <v>-</v>
      </c>
      <c r="I63" s="152">
        <f>IF('様式C_研究責任医師'!J71="","",'様式C_研究責任医師'!J71)</f>
      </c>
      <c r="J63" s="219" t="str">
        <f>IF('様式C_研究責任医師'!L71="はい","知的財産への関与あり",IF('様式C_研究責任医師'!L71="いいえ","知的財産への関与なし","-"))</f>
        <v>-</v>
      </c>
      <c r="K63" s="480">
        <f>IF('様式C_研究責任医師'!M71="","",'様式C_研究責任医師'!M71)</f>
      </c>
      <c r="L63" s="481">
        <f>IF('様式C_研究責任医師'!J71="","",'様式C_研究責任医師'!J71)</f>
      </c>
      <c r="M63" s="326" t="str">
        <f>IF('様式C_研究責任医師'!K71="","",'様式C_研究責任医師'!K71)</f>
        <v>知的財産への関与有り</v>
      </c>
      <c r="N63" s="227">
        <f>IF('様式C_研究責任医師'!N71="","",'様式C_研究責任医師'!N71)</f>
      </c>
      <c r="O63" s="238"/>
      <c r="P63" s="238"/>
      <c r="Q63" s="238"/>
    </row>
    <row r="64" spans="3:17" ht="10.5" customHeight="1">
      <c r="C64" s="153"/>
      <c r="D64" s="153"/>
      <c r="E64" s="154"/>
      <c r="F64" s="155"/>
      <c r="G64" s="253"/>
      <c r="H64" s="253"/>
      <c r="I64" s="157"/>
      <c r="J64" s="157"/>
      <c r="K64" s="157"/>
      <c r="L64" s="157"/>
      <c r="M64" s="157"/>
      <c r="N64" s="157"/>
      <c r="O64" s="157"/>
      <c r="P64" s="157"/>
      <c r="Q64" s="157"/>
    </row>
    <row r="65" spans="5:17" ht="31.5" customHeight="1">
      <c r="E65" s="140" t="s">
        <v>168</v>
      </c>
      <c r="F65" s="141" t="s">
        <v>121</v>
      </c>
      <c r="G65" s="474">
        <f>IF(G26="","",G26)</f>
      </c>
      <c r="H65" s="475"/>
      <c r="I65" s="476"/>
      <c r="J65" s="476"/>
      <c r="K65" s="476"/>
      <c r="L65" s="476"/>
      <c r="M65" s="476"/>
      <c r="N65" s="476"/>
      <c r="O65" s="476"/>
      <c r="P65" s="476"/>
      <c r="Q65" s="477"/>
    </row>
    <row r="66" spans="5:10" ht="19.5" customHeight="1">
      <c r="E66" s="142"/>
      <c r="F66" s="139"/>
      <c r="G66" s="139"/>
      <c r="H66" s="139"/>
      <c r="I66" s="139"/>
      <c r="J66" s="139"/>
    </row>
    <row r="67" spans="3:17" ht="21" customHeight="1">
      <c r="C67" s="505" t="s">
        <v>62</v>
      </c>
      <c r="D67" s="506"/>
      <c r="E67" s="506"/>
      <c r="F67" s="507"/>
      <c r="G67" s="479" t="s">
        <v>61</v>
      </c>
      <c r="H67" s="316"/>
      <c r="I67" s="479" t="s">
        <v>79</v>
      </c>
      <c r="J67" s="316"/>
      <c r="K67" s="486" t="s">
        <v>111</v>
      </c>
      <c r="L67" s="487"/>
      <c r="M67" s="487"/>
      <c r="N67" s="488"/>
      <c r="O67" s="478" t="s">
        <v>112</v>
      </c>
      <c r="P67" s="478" t="s">
        <v>113</v>
      </c>
      <c r="Q67" s="478" t="s">
        <v>114</v>
      </c>
    </row>
    <row r="68" spans="3:17" ht="21" customHeight="1">
      <c r="C68" s="508"/>
      <c r="D68" s="509"/>
      <c r="E68" s="509"/>
      <c r="F68" s="510"/>
      <c r="G68" s="496" t="s">
        <v>23</v>
      </c>
      <c r="H68" s="478" t="s">
        <v>194</v>
      </c>
      <c r="I68" s="496" t="s">
        <v>23</v>
      </c>
      <c r="J68" s="478" t="s">
        <v>194</v>
      </c>
      <c r="K68" s="489"/>
      <c r="L68" s="490"/>
      <c r="M68" s="490"/>
      <c r="N68" s="491"/>
      <c r="O68" s="495"/>
      <c r="P68" s="497"/>
      <c r="Q68" s="497"/>
    </row>
    <row r="69" spans="3:17" ht="36.75" customHeight="1">
      <c r="C69" s="511"/>
      <c r="D69" s="512"/>
      <c r="E69" s="512"/>
      <c r="F69" s="513"/>
      <c r="G69" s="479"/>
      <c r="H69" s="305"/>
      <c r="I69" s="479"/>
      <c r="J69" s="305"/>
      <c r="K69" s="492"/>
      <c r="L69" s="493"/>
      <c r="M69" s="493"/>
      <c r="N69" s="494"/>
      <c r="O69" s="496"/>
      <c r="P69" s="498"/>
      <c r="Q69" s="498"/>
    </row>
    <row r="70" spans="3:17" ht="67.5" customHeight="1">
      <c r="C70" s="377" t="s">
        <v>177</v>
      </c>
      <c r="D70" s="422"/>
      <c r="E70" s="300"/>
      <c r="F70" s="56" t="s">
        <v>52</v>
      </c>
      <c r="G70" s="224">
        <f>IF('様式C_研究責任医師'!G79="","",'様式C_研究責任医師'!G79)</f>
      </c>
      <c r="H70" s="269"/>
      <c r="I70" s="224">
        <f>IF('様式C_研究責任医師'!J79="","",'様式C_研究責任医師'!J79)</f>
      </c>
      <c r="J70" s="269"/>
      <c r="K70" s="524">
        <f>IF('様式C_研究責任医師'!M79="","",'様式C_研究責任医師'!M79)</f>
      </c>
      <c r="L70" s="525">
        <f>IF('様式C_研究責任医師'!J72="","",'様式C_研究責任医師'!J72)</f>
      </c>
      <c r="M70" s="526" t="str">
        <f>IF('様式C_研究責任医師'!K72="","",'様式C_研究責任医師'!K72)</f>
        <v>その他の関与</v>
      </c>
      <c r="N70" s="226">
        <f>IF('様式C_研究責任医師'!N79="","",'様式C_研究責任医師'!N79)</f>
      </c>
      <c r="O70" s="150"/>
      <c r="P70" s="150"/>
      <c r="Q70" s="143"/>
    </row>
    <row r="71" spans="3:17" ht="97.5" customHeight="1">
      <c r="C71" s="499" t="s">
        <v>178</v>
      </c>
      <c r="D71" s="500"/>
      <c r="E71" s="514"/>
      <c r="F71" s="144" t="s">
        <v>52</v>
      </c>
      <c r="G71" s="220">
        <f>IF('様式C_研究責任医師'!G80="","",'様式C_研究責任医師'!G80)</f>
      </c>
      <c r="H71" s="220" t="str">
        <f>IF('様式C_研究責任医師'!I81="有","給与あり",IF('様式C_研究責任医師'!I81="無","給与なし","-"))</f>
        <v>-</v>
      </c>
      <c r="I71" s="220">
        <f>IF('様式C_研究責任医師'!J80="","",'様式C_研究責任医師'!J80)</f>
      </c>
      <c r="J71" s="221" t="str">
        <f>IF('様式C_研究責任医師'!L81="有","給与あり",IF('様式C_研究責任医師'!L81="無","給与なし","-"))</f>
        <v>-</v>
      </c>
      <c r="K71" s="480">
        <f>IF('様式C_研究責任医師'!M80="","",'様式C_研究責任医師'!M80)</f>
      </c>
      <c r="L71" s="481">
        <f>IF('様式C_研究責任医師'!J73="","",'様式C_研究責任医師'!J73)</f>
      </c>
      <c r="M71" s="326">
        <f>IF('様式C_研究責任医師'!K73="","",'様式C_研究責任医師'!K73)</f>
      </c>
      <c r="N71" s="227">
        <f>IF('様式C_研究責任医師'!N80="","",'様式C_研究責任医師'!N80)</f>
      </c>
      <c r="O71" s="238"/>
      <c r="P71" s="238"/>
      <c r="Q71" s="146"/>
    </row>
    <row r="72" spans="3:17" ht="97.5" customHeight="1">
      <c r="C72" s="499" t="s">
        <v>171</v>
      </c>
      <c r="D72" s="500"/>
      <c r="E72" s="514"/>
      <c r="F72" s="144" t="s">
        <v>52</v>
      </c>
      <c r="G72" s="220">
        <f>IF('様式C_研究責任医師'!G82="","",'様式C_研究責任医師'!G82)</f>
      </c>
      <c r="H72" s="220" t="str">
        <f>IF('様式C_研究責任医師'!I83&gt;=2500000,"250万円以上の利益あり","-")</f>
        <v>-</v>
      </c>
      <c r="I72" s="220">
        <f>IF('様式C_研究責任医師'!J82="","",'様式C_研究責任医師'!J82)</f>
      </c>
      <c r="J72" s="221" t="str">
        <f>IF('様式C_研究責任医師'!L83&gt;=2500000,"250万円以上の利益あり","-")</f>
        <v>-</v>
      </c>
      <c r="K72" s="480">
        <f>IF('様式C_研究責任医師'!M82="","",'様式C_研究責任医師'!M82)</f>
      </c>
      <c r="L72" s="481">
        <f>IF('様式C_研究責任医師'!J75="","",'様式C_研究責任医師'!J75)</f>
      </c>
      <c r="M72" s="326">
        <f>IF('様式C_研究責任医師'!K75="","",'様式C_研究責任医師'!K75)</f>
      </c>
      <c r="N72" s="227">
        <f>IF('様式C_研究責任医師'!N82="","",'様式C_研究責任医師'!N82)</f>
      </c>
      <c r="O72" s="238"/>
      <c r="P72" s="238"/>
      <c r="Q72" s="146"/>
    </row>
    <row r="73" spans="3:17" ht="97.5" customHeight="1">
      <c r="C73" s="527"/>
      <c r="D73" s="528"/>
      <c r="E73" s="529"/>
      <c r="F73" s="147" t="s">
        <v>51</v>
      </c>
      <c r="G73" s="220">
        <f>IF('様式C_研究責任医師'!G84="","",'様式C_研究責任医師'!G84)</f>
      </c>
      <c r="H73" s="222" t="str">
        <f>IF('様式C_研究責任医師'!I85&gt;=2500000,"250万円以上の利益あり","-")</f>
        <v>-</v>
      </c>
      <c r="I73" s="222">
        <f>IF('様式C_研究責任医師'!J84="","",'様式C_研究責任医師'!J84)</f>
      </c>
      <c r="J73" s="223" t="str">
        <f>IF('様式C_研究責任医師'!L85&gt;=2500000,"250万円以上の利益あり","-")</f>
        <v>-</v>
      </c>
      <c r="K73" s="480">
        <f>IF('様式C_研究責任医師'!M84="","",'様式C_研究責任医師'!M84)</f>
      </c>
      <c r="L73" s="481" t="str">
        <f>IF('様式C_研究責任医師'!J77="","",'様式C_研究責任医師'!J77)</f>
        <v>有無</v>
      </c>
      <c r="M73" s="326" t="str">
        <f>IF('様式C_研究責任医師'!K77="","",'様式C_研究責任医師'!K77)</f>
        <v>「はい」と回答した項目について</v>
      </c>
      <c r="N73" s="227">
        <f>IF('様式C_研究責任医師'!N84="","",'様式C_研究責任医師'!N84)</f>
      </c>
      <c r="O73" s="238"/>
      <c r="P73" s="238"/>
      <c r="Q73" s="146"/>
    </row>
    <row r="74" spans="3:17" ht="97.5" customHeight="1">
      <c r="C74" s="518" t="s">
        <v>180</v>
      </c>
      <c r="D74" s="519"/>
      <c r="E74" s="520"/>
      <c r="F74" s="144" t="s">
        <v>52</v>
      </c>
      <c r="G74" s="220">
        <f>IF('様式C_研究責任医師'!G86="","",'様式C_研究責任医師'!G86)</f>
      </c>
      <c r="H74" s="269"/>
      <c r="I74" s="224">
        <f>IF('様式C_研究責任医師'!J86="","",'様式C_研究責任医師'!J86)</f>
      </c>
      <c r="J74" s="269"/>
      <c r="K74" s="480">
        <f>IF('様式C_研究責任医師'!M86="","",'様式C_研究責任医師'!M86)</f>
      </c>
      <c r="L74" s="481">
        <f>IF('様式C_研究責任医師'!J79="","",'様式C_研究責任医師'!J79)</f>
      </c>
      <c r="M74" s="326" t="str">
        <f>IF('様式C_研究責任医師'!K79="","",'様式C_研究責任医師'!K79)</f>
        <v>受入金額(円)</v>
      </c>
      <c r="N74" s="227">
        <f>IF('様式C_研究責任医師'!N86="","",'様式C_研究責任医師'!N86)</f>
      </c>
      <c r="O74" s="238"/>
      <c r="P74" s="150"/>
      <c r="Q74" s="150"/>
    </row>
    <row r="75" spans="3:17" ht="97.5" customHeight="1">
      <c r="C75" s="521"/>
      <c r="D75" s="522"/>
      <c r="E75" s="523"/>
      <c r="F75" s="147" t="s">
        <v>51</v>
      </c>
      <c r="G75" s="220">
        <f>IF('様式C_研究責任医師'!G87="","",'様式C_研究責任医師'!G87)</f>
      </c>
      <c r="H75" s="269"/>
      <c r="I75" s="224">
        <f>IF('様式C_研究責任医師'!J87="","",'様式C_研究責任医師'!J87)</f>
      </c>
      <c r="J75" s="269"/>
      <c r="K75" s="480">
        <f>IF('様式C_研究責任医師'!M87="","",'様式C_研究責任医師'!M87)</f>
      </c>
      <c r="L75" s="481">
        <f>IF('様式C_研究責任医師'!J80="","",'様式C_研究責任医師'!J80)</f>
      </c>
      <c r="M75" s="326" t="str">
        <f>IF('様式C_研究責任医師'!K80="","",'様式C_研究責任医師'!K80)</f>
        <v>期間</v>
      </c>
      <c r="N75" s="227">
        <f>IF('様式C_研究責任医師'!N87="","",'様式C_研究責任医師'!N87)</f>
      </c>
      <c r="O75" s="238"/>
      <c r="P75" s="150"/>
      <c r="Q75" s="150"/>
    </row>
    <row r="76" spans="3:17" ht="97.5" customHeight="1">
      <c r="C76" s="499" t="s">
        <v>181</v>
      </c>
      <c r="D76" s="500"/>
      <c r="E76" s="501"/>
      <c r="F76" s="144" t="s">
        <v>52</v>
      </c>
      <c r="G76" s="220">
        <f>IF('様式C_研究責任医師'!G88="","",'様式C_研究責任医師'!G88)</f>
      </c>
      <c r="H76" s="224" t="str">
        <f>IF('様式C_研究責任医師'!I88="はい","株式保有あり",IF('様式C_研究責任医師'!I88="いいえ","株式保有なし","-"))</f>
        <v>-</v>
      </c>
      <c r="I76" s="224">
        <f>IF('様式C_研究責任医師'!J88="","",'様式C_研究責任医師'!J88)</f>
      </c>
      <c r="J76" s="225" t="str">
        <f>IF('様式C_研究責任医師'!L88="はい","株式保有あり",IF('様式C_研究責任医師'!L88="いいえ","株式保有なし","-"))</f>
        <v>-</v>
      </c>
      <c r="K76" s="480">
        <f>IF('様式C_研究責任医師'!M88="","",'様式C_研究責任医師'!M88)</f>
      </c>
      <c r="L76" s="481">
        <f>IF('様式C_研究責任医師'!J81="","",'様式C_研究責任医師'!J81)</f>
      </c>
      <c r="M76" s="326" t="str">
        <f>IF('様式C_研究責任医師'!K81="","",'様式C_研究責任医師'!K81)</f>
        <v>給与の有無</v>
      </c>
      <c r="N76" s="227">
        <f>IF('様式C_研究責任医師'!N88="","",'様式C_研究責任医師'!N88)</f>
      </c>
      <c r="O76" s="238"/>
      <c r="P76" s="150"/>
      <c r="Q76" s="150"/>
    </row>
    <row r="77" spans="3:17" ht="97.5" customHeight="1">
      <c r="C77" s="502"/>
      <c r="D77" s="503"/>
      <c r="E77" s="504"/>
      <c r="F77" s="147" t="s">
        <v>51</v>
      </c>
      <c r="G77" s="220">
        <f>IF('様式C_研究責任医師'!G90="","",'様式C_研究責任医師'!G90)</f>
      </c>
      <c r="H77" s="224" t="str">
        <f>IF('様式C_研究責任医師'!I90="はい","株式保有あり",IF('様式C_研究責任医師'!I90="いいえ","株式保有なし","-"))</f>
        <v>-</v>
      </c>
      <c r="I77" s="224">
        <f>IF('様式C_研究責任医師'!J90="","",'様式C_研究責任医師'!J90)</f>
      </c>
      <c r="J77" s="225" t="str">
        <f>IF('様式C_研究責任医師'!L90="はい","株式保有あり",IF('様式C_研究責任医師'!L90="いいえ","株式保有なし","-"))</f>
        <v>-</v>
      </c>
      <c r="K77" s="480">
        <f>IF('様式C_研究責任医師'!M90="","",'様式C_研究責任医師'!M90)</f>
      </c>
      <c r="L77" s="481">
        <f>IF('様式C_研究責任医師'!J83="","",'様式C_研究責任医師'!J83)</f>
      </c>
      <c r="M77" s="326" t="str">
        <f>IF('様式C_研究責任医師'!K83="","",'様式C_研究責任医師'!K83)</f>
        <v>受入金額(円)</v>
      </c>
      <c r="N77" s="227">
        <f>IF('様式C_研究責任医師'!N90="","",'様式C_研究責任医師'!N90)</f>
      </c>
      <c r="O77" s="238"/>
      <c r="P77" s="150"/>
      <c r="Q77" s="150"/>
    </row>
    <row r="78" spans="3:17" ht="97.5" customHeight="1">
      <c r="C78" s="499" t="s">
        <v>173</v>
      </c>
      <c r="D78" s="500"/>
      <c r="E78" s="514"/>
      <c r="F78" s="151" t="s">
        <v>52</v>
      </c>
      <c r="G78" s="220">
        <f>IF('様式C_研究責任医師'!G92="","",'様式C_研究責任医師'!G92)</f>
      </c>
      <c r="H78" s="220" t="str">
        <f>IF('様式C_研究責任医師'!I92="はい","知的財産への関与あり",IF('様式C_研究責任医師'!I92="いいえ","知的財産への関与なし","-"))</f>
        <v>-</v>
      </c>
      <c r="I78" s="152">
        <f>IF('様式C_研究責任医師'!J92="","",'様式C_研究責任医師'!J92)</f>
      </c>
      <c r="J78" s="219" t="str">
        <f>IF('様式C_研究責任医師'!L92="はい","知的財産への関与あり",IF('様式C_研究責任医師'!L92="いいえ","知的財産への関与なし","-"))</f>
        <v>-</v>
      </c>
      <c r="K78" s="480">
        <f>IF('様式C_研究責任医師'!M92="","",'様式C_研究責任医師'!M92)</f>
      </c>
      <c r="L78" s="481">
        <f>IF('様式C_研究責任医師'!J85="","",'様式C_研究責任医師'!J85)</f>
      </c>
      <c r="M78" s="326" t="str">
        <f>IF('様式C_研究責任医師'!K85="","",'様式C_研究責任医師'!K85)</f>
        <v>受入金額(円)</v>
      </c>
      <c r="N78" s="227">
        <f>IF('様式C_研究責任医師'!N92="","",'様式C_研究責任医師'!N92)</f>
      </c>
      <c r="O78" s="238"/>
      <c r="P78" s="150"/>
      <c r="Q78" s="150"/>
    </row>
    <row r="79" spans="3:17" ht="97.5" customHeight="1">
      <c r="C79" s="515"/>
      <c r="D79" s="516"/>
      <c r="E79" s="517"/>
      <c r="F79" s="147" t="s">
        <v>51</v>
      </c>
      <c r="G79" s="220">
        <f>IF('様式C_研究責任医師'!G94="","",'様式C_研究責任医師'!G94)</f>
      </c>
      <c r="H79" s="220" t="str">
        <f>IF('様式C_研究責任医師'!I94="はい","知的財産への関与あり",IF('様式C_研究責任医師'!I94="いいえ","知的財産への関与なし","-"))</f>
        <v>-</v>
      </c>
      <c r="I79" s="152">
        <f>IF('様式C_研究責任医師'!J94="","",'様式C_研究責任医師'!J94)</f>
      </c>
      <c r="J79" s="219" t="str">
        <f>IF('様式C_研究責任医師'!L94="はい","知的財産への関与あり",IF('様式C_研究責任医師'!L94="いいえ","知的財産への関与なし","-"))</f>
        <v>-</v>
      </c>
      <c r="K79" s="480">
        <f>IF('様式C_研究責任医師'!M94="","",'様式C_研究責任医師'!M94)</f>
      </c>
      <c r="L79" s="481">
        <f>IF('様式C_研究責任医師'!J87="","",'様式C_研究責任医師'!J87)</f>
      </c>
      <c r="M79" s="326" t="str">
        <f>IF('様式C_研究責任医師'!K87="","",'様式C_研究責任医師'!K87)</f>
        <v>役職等の種類</v>
      </c>
      <c r="N79" s="227">
        <f>IF('様式C_研究責任医師'!N94="","",'様式C_研究責任医師'!N94)</f>
      </c>
      <c r="O79" s="238"/>
      <c r="P79" s="238"/>
      <c r="Q79" s="238"/>
    </row>
    <row r="80" spans="7:10" ht="18.75">
      <c r="G80" s="139"/>
      <c r="H80" s="139"/>
      <c r="I80" s="139"/>
      <c r="J80" s="139"/>
    </row>
    <row r="81" spans="5:17" ht="31.5" customHeight="1">
      <c r="E81" s="140" t="s">
        <v>168</v>
      </c>
      <c r="F81" s="141" t="s">
        <v>122</v>
      </c>
      <c r="G81" s="474">
        <f>IF(G27="","",G27)</f>
      </c>
      <c r="H81" s="475"/>
      <c r="I81" s="476"/>
      <c r="J81" s="476"/>
      <c r="K81" s="476"/>
      <c r="L81" s="476"/>
      <c r="M81" s="476"/>
      <c r="N81" s="476"/>
      <c r="O81" s="476"/>
      <c r="P81" s="476"/>
      <c r="Q81" s="477"/>
    </row>
    <row r="82" spans="5:10" ht="19.5" customHeight="1">
      <c r="E82" s="142"/>
      <c r="F82" s="139"/>
      <c r="G82" s="139"/>
      <c r="H82" s="139"/>
      <c r="I82" s="139"/>
      <c r="J82" s="139"/>
    </row>
    <row r="83" spans="3:17" ht="21" customHeight="1">
      <c r="C83" s="505" t="s">
        <v>62</v>
      </c>
      <c r="D83" s="506"/>
      <c r="E83" s="506"/>
      <c r="F83" s="507"/>
      <c r="G83" s="479" t="s">
        <v>61</v>
      </c>
      <c r="H83" s="316"/>
      <c r="I83" s="479" t="s">
        <v>79</v>
      </c>
      <c r="J83" s="316"/>
      <c r="K83" s="486" t="s">
        <v>111</v>
      </c>
      <c r="L83" s="487"/>
      <c r="M83" s="487"/>
      <c r="N83" s="488"/>
      <c r="O83" s="478" t="s">
        <v>112</v>
      </c>
      <c r="P83" s="478" t="s">
        <v>113</v>
      </c>
      <c r="Q83" s="478" t="s">
        <v>114</v>
      </c>
    </row>
    <row r="84" spans="3:17" ht="21" customHeight="1">
      <c r="C84" s="508"/>
      <c r="D84" s="509"/>
      <c r="E84" s="509"/>
      <c r="F84" s="510"/>
      <c r="G84" s="496" t="s">
        <v>23</v>
      </c>
      <c r="H84" s="478" t="s">
        <v>194</v>
      </c>
      <c r="I84" s="496" t="s">
        <v>23</v>
      </c>
      <c r="J84" s="478" t="s">
        <v>194</v>
      </c>
      <c r="K84" s="489"/>
      <c r="L84" s="490"/>
      <c r="M84" s="490"/>
      <c r="N84" s="491"/>
      <c r="O84" s="495"/>
      <c r="P84" s="497"/>
      <c r="Q84" s="497"/>
    </row>
    <row r="85" spans="3:17" ht="36.75" customHeight="1">
      <c r="C85" s="511"/>
      <c r="D85" s="512"/>
      <c r="E85" s="512"/>
      <c r="F85" s="513"/>
      <c r="G85" s="479"/>
      <c r="H85" s="305"/>
      <c r="I85" s="479"/>
      <c r="J85" s="305"/>
      <c r="K85" s="492"/>
      <c r="L85" s="493"/>
      <c r="M85" s="493"/>
      <c r="N85" s="494"/>
      <c r="O85" s="496"/>
      <c r="P85" s="498"/>
      <c r="Q85" s="498"/>
    </row>
    <row r="86" spans="3:17" ht="67.5" customHeight="1">
      <c r="C86" s="377" t="s">
        <v>177</v>
      </c>
      <c r="D86" s="422"/>
      <c r="E86" s="300"/>
      <c r="F86" s="56" t="s">
        <v>52</v>
      </c>
      <c r="G86" s="224">
        <f>IF('様式C_研究責任医師'!G102="","",'様式C_研究責任医師'!G102)</f>
      </c>
      <c r="H86" s="269"/>
      <c r="I86" s="224">
        <f>IF('様式C_研究責任医師'!J102="","",'様式C_研究責任医師'!J102)</f>
      </c>
      <c r="J86" s="269"/>
      <c r="K86" s="524">
        <f>IF('様式C_研究責任医師'!M102="","",'様式C_研究責任医師'!M102)</f>
      </c>
      <c r="L86" s="525">
        <f>IF('様式C_研究責任医師'!J88="","",'様式C_研究責任医師'!J88)</f>
      </c>
      <c r="M86" s="526" t="str">
        <f>IF('様式C_研究責任医師'!K88="","",'様式C_研究責任医師'!K88)</f>
        <v>株式を保有している</v>
      </c>
      <c r="N86" s="226">
        <f>IF('様式C_研究責任医師'!N102="","",'様式C_研究責任医師'!N102)</f>
      </c>
      <c r="O86" s="150"/>
      <c r="P86" s="150"/>
      <c r="Q86" s="143"/>
    </row>
    <row r="87" spans="3:17" ht="97.5" customHeight="1">
      <c r="C87" s="499" t="s">
        <v>178</v>
      </c>
      <c r="D87" s="500"/>
      <c r="E87" s="514"/>
      <c r="F87" s="144" t="s">
        <v>52</v>
      </c>
      <c r="G87" s="220">
        <f>IF('様式C_研究責任医師'!G103="","",'様式C_研究責任医師'!G103)</f>
      </c>
      <c r="H87" s="220" t="str">
        <f>IF('様式C_研究責任医師'!I104="有","給与あり",IF('様式C_研究責任医師'!I104="無","給与なし","-"))</f>
        <v>-</v>
      </c>
      <c r="I87" s="220">
        <f>IF('様式C_研究責任医師'!J103="","",'様式C_研究責任医師'!J103)</f>
      </c>
      <c r="J87" s="221" t="str">
        <f>IF('様式C_研究責任医師'!L104="有","給与あり",IF('様式C_研究責任医師'!L104="無","給与なし","-"))</f>
        <v>-</v>
      </c>
      <c r="K87" s="480">
        <f>IF('様式C_研究責任医師'!M103="","",'様式C_研究責任医師'!M103)</f>
      </c>
      <c r="L87" s="481">
        <f>IF('様式C_研究責任医師'!J89="","",'様式C_研究責任医師'!J89)</f>
      </c>
      <c r="M87" s="326" t="str">
        <f>IF('様式C_研究責任医師'!K89="","",'様式C_研究責任医師'!K89)</f>
        <v>株式の保有又は出資の内容</v>
      </c>
      <c r="N87" s="227">
        <f>IF('様式C_研究責任医師'!N103="","",'様式C_研究責任医師'!N103)</f>
      </c>
      <c r="O87" s="238"/>
      <c r="P87" s="238"/>
      <c r="Q87" s="146"/>
    </row>
    <row r="88" spans="3:17" ht="97.5" customHeight="1">
      <c r="C88" s="499" t="s">
        <v>171</v>
      </c>
      <c r="D88" s="500"/>
      <c r="E88" s="514"/>
      <c r="F88" s="144" t="s">
        <v>52</v>
      </c>
      <c r="G88" s="220">
        <f>IF('様式C_研究責任医師'!G105="","",'様式C_研究責任医師'!G105)</f>
      </c>
      <c r="H88" s="220" t="str">
        <f>IF('様式C_研究責任医師'!I106&gt;=2500000,"250万円以上の利益あり","-")</f>
        <v>-</v>
      </c>
      <c r="I88" s="220">
        <f>IF('様式C_研究責任医師'!J105="","",'様式C_研究責任医師'!J105)</f>
      </c>
      <c r="J88" s="221" t="str">
        <f>IF('様式C_研究責任医師'!L106&gt;=2500000,"250万円以上の利益あり","-")</f>
        <v>-</v>
      </c>
      <c r="K88" s="480">
        <f>IF('様式C_研究責任医師'!M105="","",'様式C_研究責任医師'!M105)</f>
      </c>
      <c r="L88" s="481">
        <f>IF('様式C_研究責任医師'!J91="","",'様式C_研究責任医師'!J91)</f>
      </c>
      <c r="M88" s="326" t="str">
        <f>IF('様式C_研究責任医師'!K91="","",'様式C_研究責任医師'!K91)</f>
        <v>株式の保有又は出資の内容</v>
      </c>
      <c r="N88" s="227">
        <f>IF('様式C_研究責任医師'!N105="","",'様式C_研究責任医師'!N105)</f>
      </c>
      <c r="O88" s="238"/>
      <c r="P88" s="238"/>
      <c r="Q88" s="146"/>
    </row>
    <row r="89" spans="3:17" ht="97.5" customHeight="1">
      <c r="C89" s="527"/>
      <c r="D89" s="528"/>
      <c r="E89" s="529"/>
      <c r="F89" s="147" t="s">
        <v>51</v>
      </c>
      <c r="G89" s="220">
        <f>IF('様式C_研究責任医師'!G107="","",'様式C_研究責任医師'!G107)</f>
      </c>
      <c r="H89" s="222" t="str">
        <f>IF('様式C_研究責任医師'!I108&gt;=2500000,"250万円以上の利益あり","-")</f>
        <v>-</v>
      </c>
      <c r="I89" s="222">
        <f>IF('様式C_研究責任医師'!J107="","",'様式C_研究責任医師'!J107)</f>
      </c>
      <c r="J89" s="223" t="str">
        <f>IF('様式C_研究責任医師'!L108&gt;=2500000,"250万円以上の利益あり","-")</f>
        <v>-</v>
      </c>
      <c r="K89" s="480">
        <f>IF('様式C_研究責任医師'!M107="","",'様式C_研究責任医師'!M107)</f>
      </c>
      <c r="L89" s="481">
        <f>IF('様式C_研究責任医師'!J93="","",'様式C_研究責任医師'!J93)</f>
      </c>
      <c r="M89" s="326" t="str">
        <f>IF('様式C_研究責任医師'!K93="","",'様式C_研究責任医師'!K93)</f>
        <v>その他の関与</v>
      </c>
      <c r="N89" s="227">
        <f>IF('様式C_研究責任医師'!N107="","",'様式C_研究責任医師'!N107)</f>
      </c>
      <c r="O89" s="238"/>
      <c r="P89" s="238"/>
      <c r="Q89" s="146"/>
    </row>
    <row r="90" spans="3:17" ht="97.5" customHeight="1">
      <c r="C90" s="518" t="s">
        <v>180</v>
      </c>
      <c r="D90" s="519"/>
      <c r="E90" s="520"/>
      <c r="F90" s="144" t="s">
        <v>52</v>
      </c>
      <c r="G90" s="220">
        <f>IF('様式C_研究責任医師'!G109="","",'様式C_研究責任医師'!G109)</f>
      </c>
      <c r="H90" s="269"/>
      <c r="I90" s="224">
        <f>IF('様式C_研究責任医師'!J109="","",'様式C_研究責任医師'!J109)</f>
      </c>
      <c r="J90" s="269"/>
      <c r="K90" s="480">
        <f>IF('様式C_研究責任医師'!M109="","",'様式C_研究責任医師'!M109)</f>
      </c>
      <c r="L90" s="481">
        <f>IF('様式C_研究責任医師'!J95="","",'様式C_研究責任医師'!J95)</f>
      </c>
      <c r="M90" s="326" t="str">
        <f>IF('様式C_研究責任医師'!K95="","",'様式C_研究責任医師'!K95)</f>
        <v>その他の関与</v>
      </c>
      <c r="N90" s="227">
        <f>IF('様式C_研究責任医師'!N109="","",'様式C_研究責任医師'!N109)</f>
      </c>
      <c r="O90" s="238"/>
      <c r="P90" s="150"/>
      <c r="Q90" s="150"/>
    </row>
    <row r="91" spans="3:17" ht="97.5" customHeight="1">
      <c r="C91" s="521"/>
      <c r="D91" s="522"/>
      <c r="E91" s="523"/>
      <c r="F91" s="147" t="s">
        <v>51</v>
      </c>
      <c r="G91" s="220">
        <f>IF('様式C_研究責任医師'!G110="","",'様式C_研究責任医師'!G110)</f>
      </c>
      <c r="H91" s="269"/>
      <c r="I91" s="224">
        <f>IF('様式C_研究責任医師'!J110="","",'様式C_研究責任医師'!J110)</f>
      </c>
      <c r="J91" s="269"/>
      <c r="K91" s="480">
        <f>IF('様式C_研究責任医師'!M110="","",'様式C_研究責任医師'!M110)</f>
      </c>
      <c r="L91" s="481">
        <f>IF('様式C_研究責任医師'!J96="","",'様式C_研究責任医師'!J96)</f>
      </c>
      <c r="M91" s="326">
        <f>IF('様式C_研究責任医師'!K96="","",'様式C_研究責任医師'!K96)</f>
      </c>
      <c r="N91" s="227">
        <f>IF('様式C_研究責任医師'!N110="","",'様式C_研究責任医師'!N110)</f>
      </c>
      <c r="O91" s="238"/>
      <c r="P91" s="150"/>
      <c r="Q91" s="150"/>
    </row>
    <row r="92" spans="3:17" ht="97.5" customHeight="1">
      <c r="C92" s="499" t="s">
        <v>181</v>
      </c>
      <c r="D92" s="500"/>
      <c r="E92" s="501"/>
      <c r="F92" s="144" t="s">
        <v>52</v>
      </c>
      <c r="G92" s="220">
        <f>IF('様式C_研究責任医師'!G111="","",'様式C_研究責任医師'!G111)</f>
      </c>
      <c r="H92" s="224" t="str">
        <f>IF('様式C_研究責任医師'!I111="はい","株式保有あり",IF('様式C_研究責任医師'!I111="いいえ","株式保有なし","-"))</f>
        <v>-</v>
      </c>
      <c r="I92" s="224">
        <f>IF('様式C_研究責任医師'!J111="","",'様式C_研究責任医師'!J111)</f>
      </c>
      <c r="J92" s="225" t="str">
        <f>IF('様式C_研究責任医師'!L111="はい","株式保有あり",IF('様式C_研究責任医師'!L111="いいえ","株式保有なし","-"))</f>
        <v>-</v>
      </c>
      <c r="K92" s="480">
        <f>IF('様式C_研究責任医師'!M111="","",'様式C_研究責任医師'!M111)</f>
      </c>
      <c r="L92" s="481">
        <f>IF('様式C_研究責任医師'!J97="","",'様式C_研究責任医師'!J97)</f>
      </c>
      <c r="M92" s="326">
        <f>IF('様式C_研究責任医師'!K97="","",'様式C_研究責任医師'!K97)</f>
      </c>
      <c r="N92" s="227">
        <f>IF('様式C_研究責任医師'!N111="","",'様式C_研究責任医師'!N111)</f>
      </c>
      <c r="O92" s="238"/>
      <c r="P92" s="150"/>
      <c r="Q92" s="150"/>
    </row>
    <row r="93" spans="3:17" ht="97.5" customHeight="1">
      <c r="C93" s="502"/>
      <c r="D93" s="503"/>
      <c r="E93" s="504"/>
      <c r="F93" s="147" t="s">
        <v>51</v>
      </c>
      <c r="G93" s="220">
        <f>IF('様式C_研究責任医師'!G113="","",'様式C_研究責任医師'!G113)</f>
      </c>
      <c r="H93" s="224" t="str">
        <f>IF('様式C_研究責任医師'!I113="はい","株式保有あり",IF('様式C_研究責任医師'!I113="いいえ","株式保有なし","-"))</f>
        <v>-</v>
      </c>
      <c r="I93" s="224">
        <f>IF('様式C_研究責任医師'!J113="","",'様式C_研究責任医師'!J113)</f>
      </c>
      <c r="J93" s="225" t="str">
        <f>IF('様式C_研究責任医師'!L113="はい","株式保有あり",IF('様式C_研究責任医師'!L113="いいえ","株式保有なし","-"))</f>
        <v>-</v>
      </c>
      <c r="K93" s="480">
        <f>IF('様式C_研究責任医師'!M113="","",'様式C_研究責任医師'!M113)</f>
      </c>
      <c r="L93" s="481" t="str">
        <f>IF('様式C_研究責任医師'!J99="","",'様式C_研究責任医師'!J99)</f>
        <v>今年度</v>
      </c>
      <c r="M93" s="326">
        <f>IF('様式C_研究責任医師'!K99="","",'様式C_研究責任医師'!K99)</f>
      </c>
      <c r="N93" s="227">
        <f>IF('様式C_研究責任医師'!N113="","",'様式C_研究責任医師'!N113)</f>
      </c>
      <c r="O93" s="238"/>
      <c r="P93" s="150"/>
      <c r="Q93" s="150"/>
    </row>
    <row r="94" spans="3:17" ht="97.5" customHeight="1">
      <c r="C94" s="499" t="s">
        <v>173</v>
      </c>
      <c r="D94" s="500"/>
      <c r="E94" s="514"/>
      <c r="F94" s="151" t="s">
        <v>52</v>
      </c>
      <c r="G94" s="220">
        <f>IF('様式C_研究責任医師'!G115="","",'様式C_研究責任医師'!G115)</f>
      </c>
      <c r="H94" s="220" t="str">
        <f>IF('様式C_研究責任医師'!I115="はい","知的財産への関与あり",IF('様式C_研究責任医師'!I115="いいえ","知的財産への関与なし","-"))</f>
        <v>-</v>
      </c>
      <c r="I94" s="152">
        <f>IF('様式C_研究責任医師'!J115="","",'様式C_研究責任医師'!J115)</f>
      </c>
      <c r="J94" s="219" t="str">
        <f>IF('様式C_研究責任医師'!L115="はい","知的財産への関与あり",IF('様式C_研究責任医師'!L115="いいえ","知的財産への関与なし","-"))</f>
        <v>-</v>
      </c>
      <c r="K94" s="480">
        <f>IF('様式C_研究責任医師'!M115="","",'様式C_研究責任医師'!M115)</f>
      </c>
      <c r="L94" s="481">
        <f>IF('様式C_研究責任医師'!J101="","",'様式C_研究責任医師'!J101)</f>
      </c>
      <c r="M94" s="326" t="str">
        <f>IF('様式C_研究責任医師'!K101="","",'様式C_研究責任医師'!K101)</f>
        <v>COIの内容について
詳細を選択・記述</v>
      </c>
      <c r="N94" s="227">
        <f>IF('様式C_研究責任医師'!N115="","",'様式C_研究責任医師'!N115)</f>
      </c>
      <c r="O94" s="238"/>
      <c r="P94" s="150"/>
      <c r="Q94" s="150"/>
    </row>
    <row r="95" spans="3:17" ht="97.5" customHeight="1">
      <c r="C95" s="515"/>
      <c r="D95" s="516"/>
      <c r="E95" s="517"/>
      <c r="F95" s="147" t="s">
        <v>51</v>
      </c>
      <c r="G95" s="220">
        <f>IF('様式C_研究責任医師'!G117="","",'様式C_研究責任医師'!G117)</f>
      </c>
      <c r="H95" s="220" t="str">
        <f>IF('様式C_研究責任医師'!I117="はい","知的財産への関与あり",IF('様式C_研究責任医師'!I117="いいえ","知的財産への関与なし","-"))</f>
        <v>-</v>
      </c>
      <c r="I95" s="152">
        <f>IF('様式C_研究責任医師'!J117="","",'様式C_研究責任医師'!J117)</f>
      </c>
      <c r="J95" s="219" t="str">
        <f>IF('様式C_研究責任医師'!L117="はい","知的財産への関与あり",IF('様式C_研究責任医師'!L117="いいえ","知的財産への関与なし","-"))</f>
        <v>-</v>
      </c>
      <c r="K95" s="480">
        <f>IF('様式C_研究責任医師'!M117="","",'様式C_研究責任医師'!M117)</f>
      </c>
      <c r="L95" s="481">
        <f>IF('様式C_研究責任医師'!J103="","",'様式C_研究責任医師'!J103)</f>
      </c>
      <c r="M95" s="326" t="str">
        <f>IF('様式C_研究責任医師'!K103="","",'様式C_研究責任医師'!K103)</f>
        <v>期間</v>
      </c>
      <c r="N95" s="227">
        <f>IF('様式C_研究責任医師'!N117="","",'様式C_研究責任医師'!N117)</f>
      </c>
      <c r="O95" s="238"/>
      <c r="P95" s="238"/>
      <c r="Q95" s="238"/>
    </row>
    <row r="96" spans="3:17" ht="10.5" customHeight="1">
      <c r="C96" s="153"/>
      <c r="D96" s="153"/>
      <c r="E96" s="154"/>
      <c r="F96" s="155"/>
      <c r="G96" s="253"/>
      <c r="H96" s="253"/>
      <c r="I96" s="157"/>
      <c r="J96" s="157"/>
      <c r="K96" s="157"/>
      <c r="L96" s="157"/>
      <c r="M96" s="157"/>
      <c r="N96" s="157"/>
      <c r="O96" s="157"/>
      <c r="P96" s="157"/>
      <c r="Q96" s="157"/>
    </row>
    <row r="97" spans="5:17" ht="31.5" customHeight="1">
      <c r="E97" s="140" t="s">
        <v>168</v>
      </c>
      <c r="F97" s="141" t="s">
        <v>123</v>
      </c>
      <c r="G97" s="474">
        <f>IF(G28="","",G28)</f>
      </c>
      <c r="H97" s="475"/>
      <c r="I97" s="476"/>
      <c r="J97" s="476"/>
      <c r="K97" s="476"/>
      <c r="L97" s="476"/>
      <c r="M97" s="476"/>
      <c r="N97" s="476"/>
      <c r="O97" s="476"/>
      <c r="P97" s="476"/>
      <c r="Q97" s="477"/>
    </row>
    <row r="98" spans="5:10" ht="19.5" customHeight="1">
      <c r="E98" s="142"/>
      <c r="F98" s="139"/>
      <c r="G98" s="139"/>
      <c r="H98" s="139"/>
      <c r="I98" s="139"/>
      <c r="J98" s="139"/>
    </row>
    <row r="99" spans="3:17" ht="21" customHeight="1">
      <c r="C99" s="505" t="s">
        <v>62</v>
      </c>
      <c r="D99" s="506"/>
      <c r="E99" s="506"/>
      <c r="F99" s="507"/>
      <c r="G99" s="479" t="s">
        <v>61</v>
      </c>
      <c r="H99" s="316"/>
      <c r="I99" s="479" t="s">
        <v>79</v>
      </c>
      <c r="J99" s="316"/>
      <c r="K99" s="486" t="s">
        <v>111</v>
      </c>
      <c r="L99" s="487"/>
      <c r="M99" s="487"/>
      <c r="N99" s="488"/>
      <c r="O99" s="478" t="s">
        <v>112</v>
      </c>
      <c r="P99" s="478" t="s">
        <v>113</v>
      </c>
      <c r="Q99" s="478" t="s">
        <v>114</v>
      </c>
    </row>
    <row r="100" spans="3:17" ht="21" customHeight="1">
      <c r="C100" s="508"/>
      <c r="D100" s="509"/>
      <c r="E100" s="509"/>
      <c r="F100" s="510"/>
      <c r="G100" s="496" t="s">
        <v>23</v>
      </c>
      <c r="H100" s="478" t="s">
        <v>194</v>
      </c>
      <c r="I100" s="496" t="s">
        <v>23</v>
      </c>
      <c r="J100" s="478" t="s">
        <v>194</v>
      </c>
      <c r="K100" s="489"/>
      <c r="L100" s="490"/>
      <c r="M100" s="490"/>
      <c r="N100" s="491"/>
      <c r="O100" s="495"/>
      <c r="P100" s="497"/>
      <c r="Q100" s="497"/>
    </row>
    <row r="101" spans="3:17" ht="36.75" customHeight="1">
      <c r="C101" s="511"/>
      <c r="D101" s="512"/>
      <c r="E101" s="512"/>
      <c r="F101" s="513"/>
      <c r="G101" s="479"/>
      <c r="H101" s="305"/>
      <c r="I101" s="479"/>
      <c r="J101" s="305"/>
      <c r="K101" s="492"/>
      <c r="L101" s="493"/>
      <c r="M101" s="493"/>
      <c r="N101" s="494"/>
      <c r="O101" s="496"/>
      <c r="P101" s="498"/>
      <c r="Q101" s="498"/>
    </row>
    <row r="102" spans="3:17" ht="67.5" customHeight="1">
      <c r="C102" s="377" t="s">
        <v>177</v>
      </c>
      <c r="D102" s="422"/>
      <c r="E102" s="300"/>
      <c r="F102" s="56" t="s">
        <v>52</v>
      </c>
      <c r="G102" s="224">
        <f>IF('様式C_研究責任医師'!G125="","",'様式C_研究責任医師'!G125)</f>
      </c>
      <c r="H102" s="269"/>
      <c r="I102" s="224">
        <f>IF('様式C_研究責任医師'!J125="","",'様式C_研究責任医師'!J125)</f>
      </c>
      <c r="J102" s="269"/>
      <c r="K102" s="524">
        <f>IF('様式C_研究責任医師'!M125="","",'様式C_研究責任医師'!M125)</f>
      </c>
      <c r="L102" s="525">
        <f>IF('様式C_研究責任医師'!J104="","",'様式C_研究責任医師'!J104)</f>
      </c>
      <c r="M102" s="526" t="str">
        <f>IF('様式C_研究責任医師'!K104="","",'様式C_研究責任医師'!K104)</f>
        <v>給与の有無</v>
      </c>
      <c r="N102" s="226">
        <f>IF('様式C_研究責任医師'!N125="","",'様式C_研究責任医師'!N125)</f>
      </c>
      <c r="O102" s="150"/>
      <c r="P102" s="150"/>
      <c r="Q102" s="143"/>
    </row>
    <row r="103" spans="3:17" ht="97.5" customHeight="1">
      <c r="C103" s="499" t="s">
        <v>178</v>
      </c>
      <c r="D103" s="500"/>
      <c r="E103" s="514"/>
      <c r="F103" s="144" t="s">
        <v>52</v>
      </c>
      <c r="G103" s="220">
        <f>IF('様式C_研究責任医師'!G126="","",'様式C_研究責任医師'!G126)</f>
      </c>
      <c r="H103" s="220" t="str">
        <f>IF('様式C_研究責任医師'!I127="有","給与あり",IF('様式C_研究責任医師'!I127="無","給与なし","-"))</f>
        <v>-</v>
      </c>
      <c r="I103" s="220">
        <f>IF('様式C_研究責任医師'!J126="","",'様式C_研究責任医師'!J126)</f>
      </c>
      <c r="J103" s="221" t="str">
        <f>IF('様式C_研究責任医師'!L127="有","給与あり",IF('様式C_研究責任医師'!L127="無","給与なし","-"))</f>
        <v>-</v>
      </c>
      <c r="K103" s="480">
        <f>IF('様式C_研究責任医師'!M126="","",'様式C_研究責任医師'!M126)</f>
      </c>
      <c r="L103" s="481">
        <f>IF('様式C_研究責任医師'!J105="","",'様式C_研究責任医師'!J105)</f>
      </c>
      <c r="M103" s="326" t="str">
        <f>IF('様式C_研究責任医師'!K105="","",'様式C_研究責任医師'!K105)</f>
        <v>経済的利益の内容(複数ある場合はすべて記載)</v>
      </c>
      <c r="N103" s="227">
        <f>IF('様式C_研究責任医師'!N126="","",'様式C_研究責任医師'!N126)</f>
      </c>
      <c r="O103" s="238"/>
      <c r="P103" s="238"/>
      <c r="Q103" s="146"/>
    </row>
    <row r="104" spans="3:17" ht="97.5" customHeight="1">
      <c r="C104" s="499" t="s">
        <v>171</v>
      </c>
      <c r="D104" s="500"/>
      <c r="E104" s="514"/>
      <c r="F104" s="144" t="s">
        <v>52</v>
      </c>
      <c r="G104" s="220">
        <f>IF('様式C_研究責任医師'!G128="","",'様式C_研究責任医師'!G128)</f>
      </c>
      <c r="H104" s="220" t="str">
        <f>IF('様式C_研究責任医師'!I129&gt;=2500000,"250万円以上の利益あり","-")</f>
        <v>-</v>
      </c>
      <c r="I104" s="220">
        <f>IF('様式C_研究責任医師'!J128="","",'様式C_研究責任医師'!J128)</f>
      </c>
      <c r="J104" s="221" t="str">
        <f>IF('様式C_研究責任医師'!L129&gt;=2500000,"250万円以上の利益あり","-")</f>
        <v>-</v>
      </c>
      <c r="K104" s="480">
        <f>IF('様式C_研究責任医師'!M128="","",'様式C_研究責任医師'!M128)</f>
      </c>
      <c r="L104" s="481">
        <f>IF('様式C_研究責任医師'!J107="","",'様式C_研究責任医師'!J107)</f>
      </c>
      <c r="M104" s="326" t="str">
        <f>IF('様式C_研究責任医師'!K107="","",'様式C_研究責任医師'!K107)</f>
        <v>経済的利益の内容(複数ある場合はすべて記載)</v>
      </c>
      <c r="N104" s="227">
        <f>IF('様式C_研究責任医師'!N128="","",'様式C_研究責任医師'!N128)</f>
      </c>
      <c r="O104" s="238"/>
      <c r="P104" s="238"/>
      <c r="Q104" s="146"/>
    </row>
    <row r="105" spans="3:17" ht="97.5" customHeight="1">
      <c r="C105" s="527"/>
      <c r="D105" s="528"/>
      <c r="E105" s="529"/>
      <c r="F105" s="147" t="s">
        <v>51</v>
      </c>
      <c r="G105" s="220">
        <f>IF('様式C_研究責任医師'!G130="","",'様式C_研究責任医師'!G130)</f>
      </c>
      <c r="H105" s="222" t="str">
        <f>IF('様式C_研究責任医師'!I131&gt;=2500000,"250万円以上の利益あり","-")</f>
        <v>-</v>
      </c>
      <c r="I105" s="222">
        <f>IF('様式C_研究責任医師'!J130="","",'様式C_研究責任医師'!J130)</f>
      </c>
      <c r="J105" s="223" t="str">
        <f>IF('様式C_研究責任医師'!L131&gt;=2500000,"250万円以上の利益あり","-")</f>
        <v>-</v>
      </c>
      <c r="K105" s="480">
        <f>IF('様式C_研究責任医師'!M130="","",'様式C_研究責任医師'!M130)</f>
      </c>
      <c r="L105" s="481">
        <f>IF('様式C_研究責任医師'!J109="","",'様式C_研究責任医師'!J109)</f>
      </c>
      <c r="M105" s="326" t="str">
        <f>IF('様式C_研究責任医師'!K109="","",'様式C_研究責任医師'!K109)</f>
        <v>役職等の種類</v>
      </c>
      <c r="N105" s="227">
        <f>IF('様式C_研究責任医師'!N130="","",'様式C_研究責任医師'!N130)</f>
      </c>
      <c r="O105" s="238"/>
      <c r="P105" s="238"/>
      <c r="Q105" s="146"/>
    </row>
    <row r="106" spans="3:17" ht="97.5" customHeight="1">
      <c r="C106" s="518" t="s">
        <v>180</v>
      </c>
      <c r="D106" s="519"/>
      <c r="E106" s="520"/>
      <c r="F106" s="144" t="s">
        <v>52</v>
      </c>
      <c r="G106" s="220">
        <f>IF('様式C_研究責任医師'!G132="","",'様式C_研究責任医師'!G132)</f>
      </c>
      <c r="H106" s="269"/>
      <c r="I106" s="224">
        <f>IF('様式C_研究責任医師'!J132="","",'様式C_研究責任医師'!J132)</f>
      </c>
      <c r="J106" s="269"/>
      <c r="K106" s="480">
        <f>IF('様式C_研究責任医師'!M132="","",'様式C_研究責任医師'!M132)</f>
      </c>
      <c r="L106" s="481">
        <f>IF('様式C_研究責任医師'!J111="","",'様式C_研究責任医師'!J111)</f>
      </c>
      <c r="M106" s="326" t="str">
        <f>IF('様式C_研究責任医師'!K111="","",'様式C_研究責任医師'!K111)</f>
        <v>株式を保有している</v>
      </c>
      <c r="N106" s="227">
        <f>IF('様式C_研究責任医師'!N132="","",'様式C_研究責任医師'!N132)</f>
      </c>
      <c r="O106" s="238"/>
      <c r="P106" s="150"/>
      <c r="Q106" s="150"/>
    </row>
    <row r="107" spans="3:17" ht="97.5" customHeight="1">
      <c r="C107" s="521"/>
      <c r="D107" s="522"/>
      <c r="E107" s="523"/>
      <c r="F107" s="147" t="s">
        <v>51</v>
      </c>
      <c r="G107" s="220">
        <f>IF('様式C_研究責任医師'!G133="","",'様式C_研究責任医師'!G133)</f>
      </c>
      <c r="H107" s="269"/>
      <c r="I107" s="224">
        <f>IF('様式C_研究責任医師'!J133="","",'様式C_研究責任医師'!J133)</f>
      </c>
      <c r="J107" s="269"/>
      <c r="K107" s="480">
        <f>IF('様式C_研究責任医師'!M133="","",'様式C_研究責任医師'!M133)</f>
      </c>
      <c r="L107" s="481">
        <f>IF('様式C_研究責任医師'!J112="","",'様式C_研究責任医師'!J112)</f>
      </c>
      <c r="M107" s="326" t="str">
        <f>IF('様式C_研究責任医師'!K112="","",'様式C_研究責任医師'!K112)</f>
        <v>株式の保有又は出資の内容</v>
      </c>
      <c r="N107" s="227">
        <f>IF('様式C_研究責任医師'!N133="","",'様式C_研究責任医師'!N133)</f>
      </c>
      <c r="O107" s="238"/>
      <c r="P107" s="150"/>
      <c r="Q107" s="150"/>
    </row>
    <row r="108" spans="3:17" ht="97.5" customHeight="1">
      <c r="C108" s="499" t="s">
        <v>181</v>
      </c>
      <c r="D108" s="500"/>
      <c r="E108" s="501"/>
      <c r="F108" s="144" t="s">
        <v>52</v>
      </c>
      <c r="G108" s="220">
        <f>IF('様式C_研究責任医師'!G134="","",'様式C_研究責任医師'!G134)</f>
      </c>
      <c r="H108" s="224" t="str">
        <f>IF('様式C_研究責任医師'!I134="はい","株式保有あり",IF('様式C_研究責任医師'!I134="いいえ","株式保有なし","-"))</f>
        <v>-</v>
      </c>
      <c r="I108" s="224">
        <f>IF('様式C_研究責任医師'!J134="","",'様式C_研究責任医師'!J134)</f>
      </c>
      <c r="J108" s="225" t="str">
        <f>IF('様式C_研究責任医師'!L134="はい","株式保有あり",IF('様式C_研究責任医師'!L134="いいえ","株式保有なし","-"))</f>
        <v>-</v>
      </c>
      <c r="K108" s="480">
        <f>IF('様式C_研究責任医師'!M134="","",'様式C_研究責任医師'!M134)</f>
      </c>
      <c r="L108" s="481">
        <f>IF('様式C_研究責任医師'!J113="","",'様式C_研究責任医師'!J113)</f>
      </c>
      <c r="M108" s="326" t="str">
        <f>IF('様式C_研究責任医師'!K113="","",'様式C_研究責任医師'!K113)</f>
        <v>株式を保有している</v>
      </c>
      <c r="N108" s="227">
        <f>IF('様式C_研究責任医師'!N134="","",'様式C_研究責任医師'!N134)</f>
      </c>
      <c r="O108" s="238"/>
      <c r="P108" s="150"/>
      <c r="Q108" s="150"/>
    </row>
    <row r="109" spans="3:17" ht="97.5" customHeight="1">
      <c r="C109" s="502"/>
      <c r="D109" s="503"/>
      <c r="E109" s="504"/>
      <c r="F109" s="147" t="s">
        <v>51</v>
      </c>
      <c r="G109" s="220">
        <f>IF('様式C_研究責任医師'!G136="","",'様式C_研究責任医師'!G136)</f>
      </c>
      <c r="H109" s="224" t="str">
        <f>IF('様式C_研究責任医師'!I136="はい","株式保有あり",IF('様式C_研究責任医師'!I136="いいえ","株式保有なし","-"))</f>
        <v>-</v>
      </c>
      <c r="I109" s="224">
        <f>IF('様式C_研究責任医師'!J136="","",'様式C_研究責任医師'!J136)</f>
      </c>
      <c r="J109" s="225" t="str">
        <f>IF('様式C_研究責任医師'!L136="はい","株式保有あり",IF('様式C_研究責任医師'!L136="いいえ","株式保有なし","-"))</f>
        <v>-</v>
      </c>
      <c r="K109" s="480">
        <f>IF('様式C_研究責任医師'!M136="","",'様式C_研究責任医師'!M136)</f>
      </c>
      <c r="L109" s="481">
        <f>IF('様式C_研究責任医師'!J115="","",'様式C_研究責任医師'!J115)</f>
      </c>
      <c r="M109" s="326" t="str">
        <f>IF('様式C_研究責任医師'!K115="","",'様式C_研究責任医師'!K115)</f>
        <v>知的財産への関与有り</v>
      </c>
      <c r="N109" s="227">
        <f>IF('様式C_研究責任医師'!N136="","",'様式C_研究責任医師'!N136)</f>
      </c>
      <c r="O109" s="238"/>
      <c r="P109" s="150"/>
      <c r="Q109" s="150"/>
    </row>
    <row r="110" spans="3:17" ht="97.5" customHeight="1">
      <c r="C110" s="499" t="s">
        <v>173</v>
      </c>
      <c r="D110" s="500"/>
      <c r="E110" s="514"/>
      <c r="F110" s="151" t="s">
        <v>52</v>
      </c>
      <c r="G110" s="220">
        <f>IF('様式C_研究責任医師'!G138="","",'様式C_研究責任医師'!G138)</f>
      </c>
      <c r="H110" s="220" t="str">
        <f>IF('様式C_研究責任医師'!I138="はい","知的財産への関与あり",IF('様式C_研究責任医師'!I138="いいえ","知的財産への関与なし","-"))</f>
        <v>-</v>
      </c>
      <c r="I110" s="152">
        <f>IF('様式C_研究責任医師'!J138="","",'様式C_研究責任医師'!J138)</f>
      </c>
      <c r="J110" s="219" t="str">
        <f>IF('様式C_研究責任医師'!L138="はい","知的財産への関与あり",IF('様式C_研究責任医師'!L138="いいえ","知的財産への関与なし","-"))</f>
        <v>-</v>
      </c>
      <c r="K110" s="480">
        <f>IF('様式C_研究責任医師'!M138="","",'様式C_研究責任医師'!M138)</f>
      </c>
      <c r="L110" s="481">
        <f>IF('様式C_研究責任医師'!J117="","",'様式C_研究責任医師'!J117)</f>
      </c>
      <c r="M110" s="326" t="str">
        <f>IF('様式C_研究責任医師'!K117="","",'様式C_研究責任医師'!K117)</f>
        <v>知的財産への関与有り</v>
      </c>
      <c r="N110" s="227">
        <f>IF('様式C_研究責任医師'!N138="","",'様式C_研究責任医師'!N138)</f>
      </c>
      <c r="O110" s="238"/>
      <c r="P110" s="150"/>
      <c r="Q110" s="150"/>
    </row>
    <row r="111" spans="3:17" ht="97.5" customHeight="1">
      <c r="C111" s="515"/>
      <c r="D111" s="516"/>
      <c r="E111" s="517"/>
      <c r="F111" s="147" t="s">
        <v>51</v>
      </c>
      <c r="G111" s="220">
        <f>IF('様式C_研究責任医師'!G140="","",'様式C_研究責任医師'!G140)</f>
      </c>
      <c r="H111" s="220" t="str">
        <f>IF('様式C_研究責任医師'!I140="はい","知的財産への関与あり",IF('様式C_研究責任医師'!I140="いいえ","知的財産への関与なし","-"))</f>
        <v>-</v>
      </c>
      <c r="I111" s="152">
        <f>IF('様式C_研究責任医師'!J140="","",'様式C_研究責任医師'!J140)</f>
      </c>
      <c r="J111" s="219" t="str">
        <f>IF('様式C_研究責任医師'!L140="はい","知的財産への関与あり",IF('様式C_研究責任医師'!L140="いいえ","知的財産への関与なし","-"))</f>
        <v>-</v>
      </c>
      <c r="K111" s="480">
        <f>IF('様式C_研究責任医師'!M140="","",'様式C_研究責任医師'!M140)</f>
      </c>
      <c r="L111" s="481">
        <f>IF('様式C_研究責任医師'!J119="","",'様式C_研究責任医師'!J119)</f>
      </c>
      <c r="M111" s="326">
        <f>IF('様式C_研究責任医師'!K119="","",'様式C_研究責任医師'!K119)</f>
      </c>
      <c r="N111" s="227">
        <f>IF('様式C_研究責任医師'!N140="","",'様式C_研究責任医師'!N140)</f>
      </c>
      <c r="O111" s="238"/>
      <c r="P111" s="238"/>
      <c r="Q111" s="238"/>
    </row>
    <row r="112" spans="7:10" ht="18.75">
      <c r="G112" s="139"/>
      <c r="H112" s="139"/>
      <c r="I112" s="139"/>
      <c r="J112" s="139"/>
    </row>
    <row r="113" spans="5:17" ht="31.5" customHeight="1">
      <c r="E113" s="140" t="s">
        <v>168</v>
      </c>
      <c r="F113" s="141" t="s">
        <v>124</v>
      </c>
      <c r="G113" s="474">
        <f>IF(G29="","",G29)</f>
      </c>
      <c r="H113" s="475"/>
      <c r="I113" s="476"/>
      <c r="J113" s="476"/>
      <c r="K113" s="476"/>
      <c r="L113" s="476"/>
      <c r="M113" s="476"/>
      <c r="N113" s="476"/>
      <c r="O113" s="476"/>
      <c r="P113" s="476"/>
      <c r="Q113" s="477"/>
    </row>
    <row r="114" spans="5:10" ht="19.5" customHeight="1">
      <c r="E114" s="142"/>
      <c r="F114" s="139"/>
      <c r="G114" s="139"/>
      <c r="H114" s="139"/>
      <c r="I114" s="139"/>
      <c r="J114" s="139"/>
    </row>
    <row r="115" spans="3:17" ht="21" customHeight="1">
      <c r="C115" s="505" t="s">
        <v>62</v>
      </c>
      <c r="D115" s="506"/>
      <c r="E115" s="506"/>
      <c r="F115" s="507"/>
      <c r="G115" s="479" t="s">
        <v>61</v>
      </c>
      <c r="H115" s="316"/>
      <c r="I115" s="479" t="s">
        <v>79</v>
      </c>
      <c r="J115" s="316"/>
      <c r="K115" s="486" t="s">
        <v>111</v>
      </c>
      <c r="L115" s="487"/>
      <c r="M115" s="487"/>
      <c r="N115" s="488"/>
      <c r="O115" s="478" t="s">
        <v>112</v>
      </c>
      <c r="P115" s="478" t="s">
        <v>113</v>
      </c>
      <c r="Q115" s="478" t="s">
        <v>114</v>
      </c>
    </row>
    <row r="116" spans="3:17" ht="21" customHeight="1">
      <c r="C116" s="508"/>
      <c r="D116" s="509"/>
      <c r="E116" s="509"/>
      <c r="F116" s="510"/>
      <c r="G116" s="496" t="s">
        <v>23</v>
      </c>
      <c r="H116" s="478" t="s">
        <v>194</v>
      </c>
      <c r="I116" s="496" t="s">
        <v>23</v>
      </c>
      <c r="J116" s="478" t="s">
        <v>194</v>
      </c>
      <c r="K116" s="489"/>
      <c r="L116" s="490"/>
      <c r="M116" s="490"/>
      <c r="N116" s="491"/>
      <c r="O116" s="495"/>
      <c r="P116" s="497"/>
      <c r="Q116" s="497"/>
    </row>
    <row r="117" spans="3:17" ht="36.75" customHeight="1">
      <c r="C117" s="511"/>
      <c r="D117" s="512"/>
      <c r="E117" s="512"/>
      <c r="F117" s="513"/>
      <c r="G117" s="479"/>
      <c r="H117" s="305"/>
      <c r="I117" s="479"/>
      <c r="J117" s="305"/>
      <c r="K117" s="492"/>
      <c r="L117" s="493"/>
      <c r="M117" s="493"/>
      <c r="N117" s="494"/>
      <c r="O117" s="496"/>
      <c r="P117" s="498"/>
      <c r="Q117" s="498"/>
    </row>
    <row r="118" spans="3:17" ht="67.5" customHeight="1">
      <c r="C118" s="377" t="s">
        <v>177</v>
      </c>
      <c r="D118" s="422"/>
      <c r="E118" s="300"/>
      <c r="F118" s="56" t="s">
        <v>52</v>
      </c>
      <c r="G118" s="224">
        <f>IF('様式C_研究責任医師'!G148="","",'様式C_研究責任医師'!G148)</f>
      </c>
      <c r="H118" s="269"/>
      <c r="I118" s="224">
        <f>IF('様式C_研究責任医師'!J148="","",'様式C_研究責任医師'!J148)</f>
      </c>
      <c r="J118" s="269"/>
      <c r="K118" s="524">
        <f>IF('様式C_研究責任医師'!M148="","",'様式C_研究責任医師'!M148)</f>
      </c>
      <c r="L118" s="525">
        <f>IF('様式C_研究責任医師'!J120="","",'様式C_研究責任医師'!J120)</f>
      </c>
      <c r="M118" s="526">
        <f>IF('様式C_研究責任医師'!K120="","",'様式C_研究責任医師'!K120)</f>
      </c>
      <c r="N118" s="226">
        <f>IF('様式C_研究責任医師'!N148="","",'様式C_研究責任医師'!N148)</f>
      </c>
      <c r="O118" s="150"/>
      <c r="P118" s="150"/>
      <c r="Q118" s="143"/>
    </row>
    <row r="119" spans="3:17" ht="97.5" customHeight="1">
      <c r="C119" s="499" t="s">
        <v>178</v>
      </c>
      <c r="D119" s="500"/>
      <c r="E119" s="514"/>
      <c r="F119" s="144" t="s">
        <v>52</v>
      </c>
      <c r="G119" s="220">
        <f>IF('様式C_研究責任医師'!G149="","",'様式C_研究責任医師'!G149)</f>
      </c>
      <c r="H119" s="220" t="str">
        <f>IF('様式C_研究責任医師'!I150="有","給与あり",IF('様式C_研究責任医師'!I150="無","給与なし","-"))</f>
        <v>-</v>
      </c>
      <c r="I119" s="220">
        <f>IF('様式C_研究責任医師'!J149="","",'様式C_研究責任医師'!J149)</f>
      </c>
      <c r="J119" s="221" t="str">
        <f>IF('様式C_研究責任医師'!L150="有","給与あり",IF('様式C_研究責任医師'!L150="無","給与なし","-"))</f>
        <v>-</v>
      </c>
      <c r="K119" s="480">
        <f>IF('様式C_研究責任医師'!M149="","",'様式C_研究責任医師'!M149)</f>
      </c>
      <c r="L119" s="481">
        <f>IF('様式C_研究責任医師'!J121="","",'様式C_研究責任医師'!J121)</f>
      </c>
      <c r="M119" s="326">
        <f>IF('様式C_研究責任医師'!K121="","",'様式C_研究責任医師'!K121)</f>
      </c>
      <c r="N119" s="227">
        <f>IF('様式C_研究責任医師'!N149="","",'様式C_研究責任医師'!N149)</f>
      </c>
      <c r="O119" s="238"/>
      <c r="P119" s="238"/>
      <c r="Q119" s="146"/>
    </row>
    <row r="120" spans="3:17" ht="97.5" customHeight="1">
      <c r="C120" s="499" t="s">
        <v>171</v>
      </c>
      <c r="D120" s="500"/>
      <c r="E120" s="514"/>
      <c r="F120" s="144" t="s">
        <v>52</v>
      </c>
      <c r="G120" s="220">
        <f>IF('様式C_研究責任医師'!G151="","",'様式C_研究責任医師'!G151)</f>
      </c>
      <c r="H120" s="220" t="str">
        <f>IF('様式C_研究責任医師'!I152&gt;=2500000,"250万円以上の利益あり","-")</f>
        <v>-</v>
      </c>
      <c r="I120" s="220">
        <f>IF('様式C_研究責任医師'!J151="","",'様式C_研究責任医師'!J151)</f>
      </c>
      <c r="J120" s="221" t="str">
        <f>IF('様式C_研究責任医師'!L152&gt;=2500000,"250万円以上の利益あり","-")</f>
        <v>-</v>
      </c>
      <c r="K120" s="480">
        <f>IF('様式C_研究責任医師'!M151="","",'様式C_研究責任医師'!M151)</f>
      </c>
      <c r="L120" s="481" t="str">
        <f>IF('様式C_研究責任医師'!J123="","",'様式C_研究責任医師'!J123)</f>
        <v>有無</v>
      </c>
      <c r="M120" s="326" t="str">
        <f>IF('様式C_研究責任医師'!K123="","",'様式C_研究責任医師'!K123)</f>
        <v>「はい」と回答した項目について</v>
      </c>
      <c r="N120" s="227">
        <f>IF('様式C_研究責任医師'!N151="","",'様式C_研究責任医師'!N151)</f>
      </c>
      <c r="O120" s="238"/>
      <c r="P120" s="238"/>
      <c r="Q120" s="146"/>
    </row>
    <row r="121" spans="3:17" ht="97.5" customHeight="1">
      <c r="C121" s="527"/>
      <c r="D121" s="528"/>
      <c r="E121" s="529"/>
      <c r="F121" s="147" t="s">
        <v>51</v>
      </c>
      <c r="G121" s="220">
        <f>IF('様式C_研究責任医師'!G153="","",'様式C_研究責任医師'!G153)</f>
      </c>
      <c r="H121" s="222" t="str">
        <f>IF('様式C_研究責任医師'!I154&gt;=2500000,"250万円以上の利益あり","-")</f>
        <v>-</v>
      </c>
      <c r="I121" s="222">
        <f>IF('様式C_研究責任医師'!J153="","",'様式C_研究責任医師'!J153)</f>
      </c>
      <c r="J121" s="223" t="str">
        <f>IF('様式C_研究責任医師'!L154&gt;=2500000,"250万円以上の利益あり","-")</f>
        <v>-</v>
      </c>
      <c r="K121" s="480">
        <f>IF('様式C_研究責任医師'!M153="","",'様式C_研究責任医師'!M153)</f>
      </c>
      <c r="L121" s="481">
        <f>IF('様式C_研究責任医師'!J125="","",'様式C_研究責任医師'!J125)</f>
      </c>
      <c r="M121" s="326" t="str">
        <f>IF('様式C_研究責任医師'!K125="","",'様式C_研究責任医師'!K125)</f>
        <v>受入金額(円)</v>
      </c>
      <c r="N121" s="227">
        <f>IF('様式C_研究責任医師'!N153="","",'様式C_研究責任医師'!N153)</f>
      </c>
      <c r="O121" s="238"/>
      <c r="P121" s="238"/>
      <c r="Q121" s="146"/>
    </row>
    <row r="122" spans="3:17" ht="97.5" customHeight="1">
      <c r="C122" s="518" t="s">
        <v>180</v>
      </c>
      <c r="D122" s="519"/>
      <c r="E122" s="520"/>
      <c r="F122" s="144" t="s">
        <v>52</v>
      </c>
      <c r="G122" s="220">
        <f>IF('様式C_研究責任医師'!G155="","",'様式C_研究責任医師'!G155)</f>
      </c>
      <c r="H122" s="269"/>
      <c r="I122" s="224">
        <f>IF('様式C_研究責任医師'!J155="","",'様式C_研究責任医師'!J155)</f>
      </c>
      <c r="J122" s="269"/>
      <c r="K122" s="480">
        <f>IF('様式C_研究責任医師'!M155="","",'様式C_研究責任医師'!M155)</f>
      </c>
      <c r="L122" s="481">
        <f>IF('様式C_研究責任医師'!J127="","",'様式C_研究責任医師'!J127)</f>
      </c>
      <c r="M122" s="326" t="str">
        <f>IF('様式C_研究責任医師'!K127="","",'様式C_研究責任医師'!K127)</f>
        <v>給与の有無</v>
      </c>
      <c r="N122" s="227">
        <f>IF('様式C_研究責任医師'!N155="","",'様式C_研究責任医師'!N155)</f>
      </c>
      <c r="O122" s="238"/>
      <c r="P122" s="150"/>
      <c r="Q122" s="150"/>
    </row>
    <row r="123" spans="3:17" ht="97.5" customHeight="1">
      <c r="C123" s="521"/>
      <c r="D123" s="522"/>
      <c r="E123" s="523"/>
      <c r="F123" s="147" t="s">
        <v>51</v>
      </c>
      <c r="G123" s="220">
        <f>IF('様式C_研究責任医師'!G156="","",'様式C_研究責任医師'!G156)</f>
      </c>
      <c r="H123" s="269"/>
      <c r="I123" s="224">
        <f>IF('様式C_研究責任医師'!J156="","",'様式C_研究責任医師'!J156)</f>
      </c>
      <c r="J123" s="269"/>
      <c r="K123" s="480">
        <f>IF('様式C_研究責任医師'!M156="","",'様式C_研究責任医師'!M156)</f>
      </c>
      <c r="L123" s="481">
        <f>IF('様式C_研究責任医師'!J128="","",'様式C_研究責任医師'!J128)</f>
      </c>
      <c r="M123" s="326" t="str">
        <f>IF('様式C_研究責任医師'!K128="","",'様式C_研究責任医師'!K128)</f>
        <v>経済的利益の内容(複数ある場合はすべて記載)</v>
      </c>
      <c r="N123" s="227">
        <f>IF('様式C_研究責任医師'!N156="","",'様式C_研究責任医師'!N156)</f>
      </c>
      <c r="O123" s="238"/>
      <c r="P123" s="150"/>
      <c r="Q123" s="150"/>
    </row>
    <row r="124" spans="3:17" ht="97.5" customHeight="1">
      <c r="C124" s="499" t="s">
        <v>181</v>
      </c>
      <c r="D124" s="500"/>
      <c r="E124" s="501"/>
      <c r="F124" s="144" t="s">
        <v>52</v>
      </c>
      <c r="G124" s="220">
        <f>IF('様式C_研究責任医師'!G157="","",'様式C_研究責任医師'!G157)</f>
      </c>
      <c r="H124" s="224" t="str">
        <f>IF('様式C_研究責任医師'!I157="はい","株式保有あり",IF('様式C_研究責任医師'!I157="いいえ","株式保有なし","-"))</f>
        <v>-</v>
      </c>
      <c r="I124" s="224">
        <f>IF('様式C_研究責任医師'!J157="","",'様式C_研究責任医師'!J157)</f>
      </c>
      <c r="J124" s="225" t="str">
        <f>IF('様式C_研究責任医師'!L157="はい","株式保有あり",IF('様式C_研究責任医師'!L157="いいえ","株式保有なし","-"))</f>
        <v>-</v>
      </c>
      <c r="K124" s="480">
        <f>IF('様式C_研究責任医師'!M157="","",'様式C_研究責任医師'!M157)</f>
      </c>
      <c r="L124" s="481">
        <f>IF('様式C_研究責任医師'!J129="","",'様式C_研究責任医師'!J129)</f>
      </c>
      <c r="M124" s="326" t="str">
        <f>IF('様式C_研究責任医師'!K129="","",'様式C_研究責任医師'!K129)</f>
        <v>受入金額(円)</v>
      </c>
      <c r="N124" s="227">
        <f>IF('様式C_研究責任医師'!N157="","",'様式C_研究責任医師'!N157)</f>
      </c>
      <c r="O124" s="238"/>
      <c r="P124" s="150"/>
      <c r="Q124" s="150"/>
    </row>
    <row r="125" spans="3:17" ht="97.5" customHeight="1">
      <c r="C125" s="502"/>
      <c r="D125" s="503"/>
      <c r="E125" s="504"/>
      <c r="F125" s="147" t="s">
        <v>51</v>
      </c>
      <c r="G125" s="220">
        <f>IF('様式C_研究責任医師'!G159="","",'様式C_研究責任医師'!G159)</f>
      </c>
      <c r="H125" s="224" t="str">
        <f>IF('様式C_研究責任医師'!I159="はい","株式保有あり",IF('様式C_研究責任医師'!I159="いいえ","株式保有なし","-"))</f>
        <v>-</v>
      </c>
      <c r="I125" s="224">
        <f>IF('様式C_研究責任医師'!J159="","",'様式C_研究責任医師'!J159)</f>
      </c>
      <c r="J125" s="225" t="str">
        <f>IF('様式C_研究責任医師'!L159="はい","株式保有あり",IF('様式C_研究責任医師'!L159="いいえ","株式保有なし","-"))</f>
        <v>-</v>
      </c>
      <c r="K125" s="480">
        <f>IF('様式C_研究責任医師'!M159="","",'様式C_研究責任医師'!M159)</f>
      </c>
      <c r="L125" s="481">
        <f>IF('様式C_研究責任医師'!J131="","",'様式C_研究責任医師'!J131)</f>
      </c>
      <c r="M125" s="326" t="str">
        <f>IF('様式C_研究責任医師'!K131="","",'様式C_研究責任医師'!K131)</f>
        <v>受入金額(円)</v>
      </c>
      <c r="N125" s="227">
        <f>IF('様式C_研究責任医師'!N159="","",'様式C_研究責任医師'!N159)</f>
      </c>
      <c r="O125" s="238"/>
      <c r="P125" s="150"/>
      <c r="Q125" s="150"/>
    </row>
    <row r="126" spans="3:17" ht="97.5" customHeight="1">
      <c r="C126" s="499" t="s">
        <v>173</v>
      </c>
      <c r="D126" s="500"/>
      <c r="E126" s="514"/>
      <c r="F126" s="151" t="s">
        <v>52</v>
      </c>
      <c r="G126" s="220">
        <f>IF('様式C_研究責任医師'!G161="","",'様式C_研究責任医師'!G161)</f>
      </c>
      <c r="H126" s="220" t="str">
        <f>IF('様式C_研究責任医師'!I161="はい","知的財産への関与あり",IF('様式C_研究責任医師'!I161="いいえ","知的財産への関与なし","-"))</f>
        <v>-</v>
      </c>
      <c r="I126" s="152">
        <f>IF('様式C_研究責任医師'!J161="","",'様式C_研究責任医師'!J161)</f>
      </c>
      <c r="J126" s="219" t="str">
        <f>IF('様式C_研究責任医師'!L161="はい","知的財産への関与あり",IF('様式C_研究責任医師'!L161="いいえ","知的財産への関与なし","-"))</f>
        <v>-</v>
      </c>
      <c r="K126" s="480">
        <f>IF('様式C_研究責任医師'!M161="","",'様式C_研究責任医師'!M161)</f>
      </c>
      <c r="L126" s="481">
        <f>IF('様式C_研究責任医師'!J133="","",'様式C_研究責任医師'!J133)</f>
      </c>
      <c r="M126" s="326" t="str">
        <f>IF('様式C_研究責任医師'!K133="","",'様式C_研究責任医師'!K133)</f>
        <v>役職等の種類</v>
      </c>
      <c r="N126" s="227">
        <f>IF('様式C_研究責任医師'!N161="","",'様式C_研究責任医師'!N161)</f>
      </c>
      <c r="O126" s="238"/>
      <c r="P126" s="150"/>
      <c r="Q126" s="150"/>
    </row>
    <row r="127" spans="3:17" ht="97.5" customHeight="1">
      <c r="C127" s="515"/>
      <c r="D127" s="516"/>
      <c r="E127" s="517"/>
      <c r="F127" s="147" t="s">
        <v>51</v>
      </c>
      <c r="G127" s="220">
        <f>IF('様式C_研究責任医師'!G163="","",'様式C_研究責任医師'!G163)</f>
      </c>
      <c r="H127" s="220" t="str">
        <f>IF('様式C_研究責任医師'!I163="はい","知的財産への関与あり",IF('様式C_研究責任医師'!I163="いいえ","知的財産への関与なし","-"))</f>
        <v>-</v>
      </c>
      <c r="I127" s="152">
        <f>IF('様式C_研究責任医師'!J163="","",'様式C_研究責任医師'!J163)</f>
      </c>
      <c r="J127" s="219" t="str">
        <f>IF('様式C_研究責任医師'!L163="はい","知的財産への関与あり",IF('様式C_研究責任医師'!L163="いいえ","知的財産への関与なし","-"))</f>
        <v>-</v>
      </c>
      <c r="K127" s="480">
        <f>IF('様式C_研究責任医師'!M163="","",'様式C_研究責任医師'!M163)</f>
      </c>
      <c r="L127" s="481">
        <f>IF('様式C_研究責任医師'!J135="","",'様式C_研究責任医師'!J135)</f>
      </c>
      <c r="M127" s="326" t="str">
        <f>IF('様式C_研究責任医師'!K135="","",'様式C_研究責任医師'!K135)</f>
        <v>株式の保有又は出資の内容</v>
      </c>
      <c r="N127" s="227">
        <f>IF('様式C_研究責任医師'!N163="","",'様式C_研究責任医師'!N163)</f>
      </c>
      <c r="O127" s="238"/>
      <c r="P127" s="238"/>
      <c r="Q127" s="238"/>
    </row>
    <row r="128" spans="3:17" ht="10.5" customHeight="1">
      <c r="C128" s="153"/>
      <c r="D128" s="153"/>
      <c r="E128" s="154"/>
      <c r="F128" s="155"/>
      <c r="G128" s="253"/>
      <c r="H128" s="253"/>
      <c r="I128" s="157"/>
      <c r="J128" s="157"/>
      <c r="K128" s="157"/>
      <c r="L128" s="157"/>
      <c r="M128" s="157"/>
      <c r="N128" s="157"/>
      <c r="O128" s="157"/>
      <c r="P128" s="157"/>
      <c r="Q128" s="157"/>
    </row>
    <row r="129" spans="5:17" ht="31.5" customHeight="1">
      <c r="E129" s="140" t="s">
        <v>168</v>
      </c>
      <c r="F129" s="141" t="s">
        <v>125</v>
      </c>
      <c r="G129" s="474">
        <f>IF(G30="","",G30)</f>
      </c>
      <c r="H129" s="475"/>
      <c r="I129" s="476"/>
      <c r="J129" s="476"/>
      <c r="K129" s="476"/>
      <c r="L129" s="476"/>
      <c r="M129" s="476"/>
      <c r="N129" s="476"/>
      <c r="O129" s="476"/>
      <c r="P129" s="476"/>
      <c r="Q129" s="477"/>
    </row>
    <row r="130" spans="5:10" ht="19.5" customHeight="1">
      <c r="E130" s="142"/>
      <c r="F130" s="139"/>
      <c r="G130" s="139"/>
      <c r="H130" s="139"/>
      <c r="I130" s="139"/>
      <c r="J130" s="139"/>
    </row>
    <row r="131" spans="3:17" ht="21" customHeight="1">
      <c r="C131" s="505" t="s">
        <v>62</v>
      </c>
      <c r="D131" s="506"/>
      <c r="E131" s="506"/>
      <c r="F131" s="507"/>
      <c r="G131" s="479" t="s">
        <v>61</v>
      </c>
      <c r="H131" s="316"/>
      <c r="I131" s="479" t="s">
        <v>79</v>
      </c>
      <c r="J131" s="316"/>
      <c r="K131" s="486" t="s">
        <v>111</v>
      </c>
      <c r="L131" s="487"/>
      <c r="M131" s="487"/>
      <c r="N131" s="488"/>
      <c r="O131" s="478" t="s">
        <v>112</v>
      </c>
      <c r="P131" s="478" t="s">
        <v>113</v>
      </c>
      <c r="Q131" s="478" t="s">
        <v>114</v>
      </c>
    </row>
    <row r="132" spans="3:17" ht="21" customHeight="1">
      <c r="C132" s="508"/>
      <c r="D132" s="509"/>
      <c r="E132" s="509"/>
      <c r="F132" s="510"/>
      <c r="G132" s="496" t="s">
        <v>23</v>
      </c>
      <c r="H132" s="478" t="s">
        <v>194</v>
      </c>
      <c r="I132" s="496" t="s">
        <v>23</v>
      </c>
      <c r="J132" s="478" t="s">
        <v>194</v>
      </c>
      <c r="K132" s="489"/>
      <c r="L132" s="490"/>
      <c r="M132" s="490"/>
      <c r="N132" s="491"/>
      <c r="O132" s="495"/>
      <c r="P132" s="497"/>
      <c r="Q132" s="497"/>
    </row>
    <row r="133" spans="3:17" ht="36.75" customHeight="1">
      <c r="C133" s="511"/>
      <c r="D133" s="512"/>
      <c r="E133" s="512"/>
      <c r="F133" s="513"/>
      <c r="G133" s="479"/>
      <c r="H133" s="305"/>
      <c r="I133" s="479"/>
      <c r="J133" s="305"/>
      <c r="K133" s="492"/>
      <c r="L133" s="493"/>
      <c r="M133" s="493"/>
      <c r="N133" s="494"/>
      <c r="O133" s="496"/>
      <c r="P133" s="498"/>
      <c r="Q133" s="498"/>
    </row>
    <row r="134" spans="3:17" ht="67.5" customHeight="1">
      <c r="C134" s="377" t="s">
        <v>177</v>
      </c>
      <c r="D134" s="422"/>
      <c r="E134" s="300"/>
      <c r="F134" s="56" t="s">
        <v>52</v>
      </c>
      <c r="G134" s="224">
        <f>IF('様式C_研究責任医師'!G171="","",'様式C_研究責任医師'!G171)</f>
      </c>
      <c r="H134" s="269"/>
      <c r="I134" s="224">
        <f>IF('様式C_研究責任医師'!J171="","",'様式C_研究責任医師'!J171)</f>
      </c>
      <c r="J134" s="269"/>
      <c r="K134" s="524">
        <f>IF('様式C_研究責任医師'!M171="","",'様式C_研究責任医師'!M171)</f>
      </c>
      <c r="L134" s="525">
        <f>IF('様式C_研究責任医師'!J136="","",'様式C_研究責任医師'!J136)</f>
      </c>
      <c r="M134" s="526" t="str">
        <f>IF('様式C_研究責任医師'!K136="","",'様式C_研究責任医師'!K136)</f>
        <v>株式を保有している</v>
      </c>
      <c r="N134" s="226">
        <f>IF('様式C_研究責任医師'!N171="","",'様式C_研究責任医師'!N171)</f>
      </c>
      <c r="O134" s="150"/>
      <c r="P134" s="150"/>
      <c r="Q134" s="143"/>
    </row>
    <row r="135" spans="3:17" ht="97.5" customHeight="1">
      <c r="C135" s="499" t="s">
        <v>178</v>
      </c>
      <c r="D135" s="500"/>
      <c r="E135" s="514"/>
      <c r="F135" s="144" t="s">
        <v>52</v>
      </c>
      <c r="G135" s="220">
        <f>IF('様式C_研究責任医師'!G172="","",'様式C_研究責任医師'!G172)</f>
      </c>
      <c r="H135" s="220" t="str">
        <f>IF('様式C_研究責任医師'!I173="有","給与あり",IF('様式C_研究責任医師'!I173="無","給与なし","-"))</f>
        <v>-</v>
      </c>
      <c r="I135" s="220">
        <f>IF('様式C_研究責任医師'!J172="","",'様式C_研究責任医師'!J172)</f>
      </c>
      <c r="J135" s="221" t="str">
        <f>IF('様式C_研究責任医師'!L173="有","給与あり",IF('様式C_研究責任医師'!L173="無","給与なし","-"))</f>
        <v>-</v>
      </c>
      <c r="K135" s="480">
        <f>IF('様式C_研究責任医師'!M172="","",'様式C_研究責任医師'!M172)</f>
      </c>
      <c r="L135" s="481">
        <f>IF('様式C_研究責任医師'!J137="","",'様式C_研究責任医師'!J137)</f>
      </c>
      <c r="M135" s="326" t="str">
        <f>IF('様式C_研究責任医師'!K137="","",'様式C_研究責任医師'!K137)</f>
        <v>株式の保有又は出資の内容</v>
      </c>
      <c r="N135" s="227">
        <f>IF('様式C_研究責任医師'!N172="","",'様式C_研究責任医師'!N172)</f>
      </c>
      <c r="O135" s="238"/>
      <c r="P135" s="238"/>
      <c r="Q135" s="146"/>
    </row>
    <row r="136" spans="3:17" ht="97.5" customHeight="1">
      <c r="C136" s="499" t="s">
        <v>171</v>
      </c>
      <c r="D136" s="500"/>
      <c r="E136" s="514"/>
      <c r="F136" s="144" t="s">
        <v>52</v>
      </c>
      <c r="G136" s="220">
        <f>IF('様式C_研究責任医師'!G174="","",'様式C_研究責任医師'!G174)</f>
      </c>
      <c r="H136" s="220" t="str">
        <f>IF('様式C_研究責任医師'!I175&gt;=2500000,"250万円以上の利益あり","-")</f>
        <v>-</v>
      </c>
      <c r="I136" s="220">
        <f>IF('様式C_研究責任医師'!J174="","",'様式C_研究責任医師'!J174)</f>
      </c>
      <c r="J136" s="221" t="str">
        <f>IF('様式C_研究責任医師'!L175&gt;=2500000,"250万円以上の利益あり","-")</f>
        <v>-</v>
      </c>
      <c r="K136" s="480">
        <f>IF('様式C_研究責任医師'!M174="","",'様式C_研究責任医師'!M174)</f>
      </c>
      <c r="L136" s="481">
        <f>IF('様式C_研究責任医師'!J139="","",'様式C_研究責任医師'!J139)</f>
      </c>
      <c r="M136" s="326" t="str">
        <f>IF('様式C_研究責任医師'!K139="","",'様式C_研究責任医師'!K139)</f>
        <v>その他の関与</v>
      </c>
      <c r="N136" s="227">
        <f>IF('様式C_研究責任医師'!N174="","",'様式C_研究責任医師'!N174)</f>
      </c>
      <c r="O136" s="238"/>
      <c r="P136" s="238"/>
      <c r="Q136" s="146"/>
    </row>
    <row r="137" spans="3:17" ht="97.5" customHeight="1">
      <c r="C137" s="527"/>
      <c r="D137" s="528"/>
      <c r="E137" s="529"/>
      <c r="F137" s="147" t="s">
        <v>51</v>
      </c>
      <c r="G137" s="220">
        <f>IF('様式C_研究責任医師'!G176="","",'様式C_研究責任医師'!G176)</f>
      </c>
      <c r="H137" s="222" t="str">
        <f>IF('様式C_研究責任医師'!I177&gt;=2500000,"250万円以上の利益あり","-")</f>
        <v>-</v>
      </c>
      <c r="I137" s="222">
        <f>IF('様式C_研究責任医師'!J176="","",'様式C_研究責任医師'!J176)</f>
      </c>
      <c r="J137" s="223" t="str">
        <f>IF('様式C_研究責任医師'!L177&gt;=2500000,"250万円以上の利益あり","-")</f>
        <v>-</v>
      </c>
      <c r="K137" s="480">
        <f>IF('様式C_研究責任医師'!M176="","",'様式C_研究責任医師'!M176)</f>
      </c>
      <c r="L137" s="481">
        <f>IF('様式C_研究責任医師'!J141="","",'様式C_研究責任医師'!J141)</f>
      </c>
      <c r="M137" s="326" t="str">
        <f>IF('様式C_研究責任医師'!K141="","",'様式C_研究責任医師'!K141)</f>
        <v>その他の関与</v>
      </c>
      <c r="N137" s="227">
        <f>IF('様式C_研究責任医師'!N176="","",'様式C_研究責任医師'!N176)</f>
      </c>
      <c r="O137" s="238"/>
      <c r="P137" s="238"/>
      <c r="Q137" s="146"/>
    </row>
    <row r="138" spans="3:17" ht="97.5" customHeight="1">
      <c r="C138" s="518" t="s">
        <v>180</v>
      </c>
      <c r="D138" s="519"/>
      <c r="E138" s="520"/>
      <c r="F138" s="144" t="s">
        <v>52</v>
      </c>
      <c r="G138" s="220">
        <f>IF('様式C_研究責任医師'!G178="","",'様式C_研究責任医師'!G178)</f>
      </c>
      <c r="H138" s="269"/>
      <c r="I138" s="224">
        <f>IF('様式C_研究責任医師'!J178="","",'様式C_研究責任医師'!J178)</f>
      </c>
      <c r="J138" s="269"/>
      <c r="K138" s="480">
        <f>IF('様式C_研究責任医師'!M178="","",'様式C_研究責任医師'!M178)</f>
      </c>
      <c r="L138" s="481">
        <f>IF('様式C_研究責任医師'!J143="","",'様式C_研究責任医師'!J143)</f>
      </c>
      <c r="M138" s="326">
        <f>IF('様式C_研究責任医師'!K143="","",'様式C_研究責任医師'!K143)</f>
      </c>
      <c r="N138" s="227">
        <f>IF('様式C_研究責任医師'!N178="","",'様式C_研究責任医師'!N178)</f>
      </c>
      <c r="O138" s="238"/>
      <c r="P138" s="150"/>
      <c r="Q138" s="150"/>
    </row>
    <row r="139" spans="3:17" ht="97.5" customHeight="1">
      <c r="C139" s="521"/>
      <c r="D139" s="522"/>
      <c r="E139" s="523"/>
      <c r="F139" s="147" t="s">
        <v>51</v>
      </c>
      <c r="G139" s="220">
        <f>IF('様式C_研究責任医師'!G179="","",'様式C_研究責任医師'!G179)</f>
      </c>
      <c r="H139" s="269"/>
      <c r="I139" s="224">
        <f>IF('様式C_研究責任医師'!J179="","",'様式C_研究責任医師'!J179)</f>
      </c>
      <c r="J139" s="269"/>
      <c r="K139" s="480">
        <f>IF('様式C_研究責任医師'!M179="","",'様式C_研究責任医師'!M179)</f>
      </c>
      <c r="L139" s="481">
        <f>IF('様式C_研究責任医師'!J144="","",'様式C_研究責任医師'!J144)</f>
      </c>
      <c r="M139" s="326">
        <f>IF('様式C_研究責任医師'!K144="","",'様式C_研究責任医師'!K144)</f>
      </c>
      <c r="N139" s="227">
        <f>IF('様式C_研究責任医師'!N179="","",'様式C_研究責任医師'!N179)</f>
      </c>
      <c r="O139" s="238"/>
      <c r="P139" s="150"/>
      <c r="Q139" s="150"/>
    </row>
    <row r="140" spans="3:17" ht="97.5" customHeight="1">
      <c r="C140" s="499" t="s">
        <v>181</v>
      </c>
      <c r="D140" s="500"/>
      <c r="E140" s="501"/>
      <c r="F140" s="144" t="s">
        <v>52</v>
      </c>
      <c r="G140" s="220">
        <f>IF('様式C_研究責任医師'!G180="","",'様式C_研究責任医師'!G180)</f>
      </c>
      <c r="H140" s="224" t="str">
        <f>IF('様式C_研究責任医師'!I180="はい","株式保有あり",IF('様式C_研究責任医師'!I180="いいえ","株式保有なし","-"))</f>
        <v>-</v>
      </c>
      <c r="I140" s="224">
        <f>IF('様式C_研究責任医師'!J180="","",'様式C_研究責任医師'!J180)</f>
      </c>
      <c r="J140" s="225" t="str">
        <f>IF('様式C_研究責任医師'!L180="はい","株式保有あり",IF('様式C_研究責任医師'!L180="いいえ","株式保有なし","-"))</f>
        <v>-</v>
      </c>
      <c r="K140" s="480">
        <f>IF('様式C_研究責任医師'!M180="","",'様式C_研究責任医師'!M180)</f>
      </c>
      <c r="L140" s="481" t="str">
        <f>IF('様式C_研究責任医師'!J145="","",'様式C_研究責任医師'!J145)</f>
        <v>今年度</v>
      </c>
      <c r="M140" s="326">
        <f>IF('様式C_研究責任医師'!K145="","",'様式C_研究責任医師'!K145)</f>
      </c>
      <c r="N140" s="227">
        <f>IF('様式C_研究責任医師'!N180="","",'様式C_研究責任医師'!N180)</f>
      </c>
      <c r="O140" s="238"/>
      <c r="P140" s="150"/>
      <c r="Q140" s="150"/>
    </row>
    <row r="141" spans="3:17" ht="97.5" customHeight="1">
      <c r="C141" s="502"/>
      <c r="D141" s="503"/>
      <c r="E141" s="504"/>
      <c r="F141" s="147" t="s">
        <v>51</v>
      </c>
      <c r="G141" s="220">
        <f>IF('様式C_研究責任医師'!G182="","",'様式C_研究責任医師'!G182)</f>
      </c>
      <c r="H141" s="224" t="str">
        <f>IF('様式C_研究責任医師'!I182="はい","株式保有あり",IF('様式C_研究責任医師'!I182="いいえ","株式保有なし","-"))</f>
        <v>-</v>
      </c>
      <c r="I141" s="224">
        <f>IF('様式C_研究責任医師'!J182="","",'様式C_研究責任医師'!J182)</f>
      </c>
      <c r="J141" s="225" t="str">
        <f>IF('様式C_研究責任医師'!L182="はい","株式保有あり",IF('様式C_研究責任医師'!L182="いいえ","株式保有なし","-"))</f>
        <v>-</v>
      </c>
      <c r="K141" s="480">
        <f>IF('様式C_研究責任医師'!M182="","",'様式C_研究責任医師'!M182)</f>
      </c>
      <c r="L141" s="481">
        <f>IF('様式C_研究責任医師'!J147="","",'様式C_研究責任医師'!J147)</f>
      </c>
      <c r="M141" s="326" t="str">
        <f>IF('様式C_研究責任医師'!K147="","",'様式C_研究責任医師'!K147)</f>
        <v>COIの内容について
詳細を選択・記述</v>
      </c>
      <c r="N141" s="227">
        <f>IF('様式C_研究責任医師'!N182="","",'様式C_研究責任医師'!N182)</f>
      </c>
      <c r="O141" s="238"/>
      <c r="P141" s="150"/>
      <c r="Q141" s="150"/>
    </row>
    <row r="142" spans="3:17" ht="97.5" customHeight="1">
      <c r="C142" s="499" t="s">
        <v>173</v>
      </c>
      <c r="D142" s="500"/>
      <c r="E142" s="514"/>
      <c r="F142" s="151" t="s">
        <v>52</v>
      </c>
      <c r="G142" s="220">
        <f>IF('様式C_研究責任医師'!G184="","",'様式C_研究責任医師'!G184)</f>
      </c>
      <c r="H142" s="220" t="str">
        <f>IF('様式C_研究責任医師'!I184="はい","知的財産への関与あり",IF('様式C_研究責任医師'!I184="いいえ","知的財産への関与なし","-"))</f>
        <v>-</v>
      </c>
      <c r="I142" s="152">
        <f>IF('様式C_研究責任医師'!J184="","",'様式C_研究責任医師'!J184)</f>
      </c>
      <c r="J142" s="219" t="str">
        <f>IF('様式C_研究責任医師'!L184="はい","知的財産への関与あり",IF('様式C_研究責任医師'!L184="いいえ","知的財産への関与なし","-"))</f>
        <v>-</v>
      </c>
      <c r="K142" s="480">
        <f>IF('様式C_研究責任医師'!M184="","",'様式C_研究責任医師'!M184)</f>
      </c>
      <c r="L142" s="481">
        <f>IF('様式C_研究責任医師'!J149="","",'様式C_研究責任医師'!J149)</f>
      </c>
      <c r="M142" s="326" t="str">
        <f>IF('様式C_研究責任医師'!K149="","",'様式C_研究責任医師'!K149)</f>
        <v>期間</v>
      </c>
      <c r="N142" s="227">
        <f>IF('様式C_研究責任医師'!N184="","",'様式C_研究責任医師'!N184)</f>
      </c>
      <c r="O142" s="238"/>
      <c r="P142" s="150"/>
      <c r="Q142" s="150"/>
    </row>
    <row r="143" spans="3:17" ht="97.5" customHeight="1">
      <c r="C143" s="515"/>
      <c r="D143" s="516"/>
      <c r="E143" s="517"/>
      <c r="F143" s="147" t="s">
        <v>51</v>
      </c>
      <c r="G143" s="220">
        <f>IF('様式C_研究責任医師'!G186="","",'様式C_研究責任医師'!G186)</f>
      </c>
      <c r="H143" s="220" t="str">
        <f>IF('様式C_研究責任医師'!I186="はい","知的財産への関与あり",IF('様式C_研究責任医師'!I186="いいえ","知的財産への関与なし","-"))</f>
        <v>-</v>
      </c>
      <c r="I143" s="152">
        <f>IF('様式C_研究責任医師'!J186="","",'様式C_研究責任医師'!J186)</f>
      </c>
      <c r="J143" s="219" t="str">
        <f>IF('様式C_研究責任医師'!L186="はい","知的財産への関与あり",IF('様式C_研究責任医師'!L186="いいえ","知的財産への関与なし","-"))</f>
        <v>-</v>
      </c>
      <c r="K143" s="480">
        <f>IF('様式C_研究責任医師'!M186="","",'様式C_研究責任医師'!M186)</f>
      </c>
      <c r="L143" s="481">
        <f>IF('様式C_研究責任医師'!J151="","",'様式C_研究責任医師'!J151)</f>
      </c>
      <c r="M143" s="326" t="str">
        <f>IF('様式C_研究責任医師'!K151="","",'様式C_研究責任医師'!K151)</f>
        <v>経済的利益の内容(複数ある場合はすべて記載)</v>
      </c>
      <c r="N143" s="227">
        <f>IF('様式C_研究責任医師'!N186="","",'様式C_研究責任医師'!N186)</f>
      </c>
      <c r="O143" s="238"/>
      <c r="P143" s="238"/>
      <c r="Q143" s="238"/>
    </row>
  </sheetData>
  <sheetProtection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9" scale="31"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2">
      <selection activeCell="K8" sqref="K8"/>
    </sheetView>
  </sheetViews>
  <sheetFormatPr defaultColWidth="8.8515625" defaultRowHeight="15"/>
  <cols>
    <col min="1" max="1" width="2.00390625" style="102" customWidth="1"/>
    <col min="2" max="2" width="2.140625" style="102" customWidth="1"/>
    <col min="3" max="3" width="23.57421875" style="106" customWidth="1"/>
    <col min="4" max="5" width="31.00390625" style="106" customWidth="1"/>
    <col min="6" max="6" width="16.00390625" style="102" customWidth="1"/>
    <col min="7" max="10" width="10.140625" style="102" customWidth="1"/>
    <col min="11" max="11" width="21.57421875" style="139" customWidth="1"/>
    <col min="12" max="12" width="27.57421875" style="139" customWidth="1"/>
    <col min="13" max="13" width="33.421875" style="139" customWidth="1"/>
    <col min="14" max="16" width="12.421875" style="139" customWidth="1"/>
    <col min="17" max="17" width="31.8515625" style="139" customWidth="1"/>
    <col min="18" max="18" width="3.421875" style="102" customWidth="1"/>
    <col min="19" max="19" width="3.28125" style="102" customWidth="1"/>
    <col min="20" max="16384" width="8.8515625" style="102" customWidth="1"/>
  </cols>
  <sheetData>
    <row r="1" spans="3:18" ht="49.5" customHeight="1">
      <c r="C1" s="100"/>
      <c r="D1" s="100"/>
      <c r="E1" s="100"/>
      <c r="F1" s="561" t="s">
        <v>126</v>
      </c>
      <c r="G1" s="561"/>
      <c r="H1" s="561"/>
      <c r="I1" s="561"/>
      <c r="J1" s="561"/>
      <c r="K1" s="561"/>
      <c r="L1" s="561"/>
      <c r="M1" s="100"/>
      <c r="N1" s="100"/>
      <c r="O1" s="100"/>
      <c r="P1" s="100"/>
      <c r="Q1" s="101" t="s">
        <v>241</v>
      </c>
      <c r="R1" s="100"/>
    </row>
    <row r="2" spans="3:18" s="106" customFormat="1" ht="31.5" customHeight="1">
      <c r="C2" s="103" t="s">
        <v>95</v>
      </c>
      <c r="D2" s="104"/>
      <c r="E2" s="105"/>
      <c r="F2" s="105"/>
      <c r="G2" s="105"/>
      <c r="H2" s="105"/>
      <c r="I2" s="105"/>
      <c r="J2" s="105"/>
      <c r="K2" s="105"/>
      <c r="L2" s="105"/>
      <c r="M2" s="105"/>
      <c r="N2" s="105"/>
      <c r="O2" s="105"/>
      <c r="P2" s="105"/>
      <c r="R2" s="105"/>
    </row>
    <row r="3" spans="3:18" ht="48.75" customHeight="1">
      <c r="C3" s="562" t="s">
        <v>116</v>
      </c>
      <c r="D3" s="563"/>
      <c r="E3" s="563"/>
      <c r="F3" s="563"/>
      <c r="G3" s="563"/>
      <c r="H3" s="563"/>
      <c r="I3" s="563"/>
      <c r="J3" s="563"/>
      <c r="K3" s="563"/>
      <c r="L3" s="563"/>
      <c r="M3" s="563"/>
      <c r="N3" s="563"/>
      <c r="O3" s="563"/>
      <c r="P3" s="563"/>
      <c r="Q3" s="563"/>
      <c r="R3" s="107"/>
    </row>
    <row r="4" spans="3:17" ht="24.75" customHeight="1">
      <c r="C4" s="563"/>
      <c r="D4" s="563"/>
      <c r="E4" s="563"/>
      <c r="F4" s="563"/>
      <c r="G4" s="563"/>
      <c r="H4" s="563"/>
      <c r="I4" s="563"/>
      <c r="J4" s="563"/>
      <c r="K4" s="563"/>
      <c r="L4" s="563"/>
      <c r="M4" s="563"/>
      <c r="N4" s="563"/>
      <c r="O4" s="563"/>
      <c r="P4" s="563"/>
      <c r="Q4" s="563"/>
    </row>
    <row r="5" spans="3:17" ht="35.25" customHeight="1">
      <c r="C5" s="570" t="s">
        <v>170</v>
      </c>
      <c r="D5" s="568">
        <f>IF('様式A'!B10="","",'様式A'!B10)</f>
      </c>
      <c r="E5" s="569"/>
      <c r="F5" s="569"/>
      <c r="G5" s="569"/>
      <c r="H5" s="569"/>
      <c r="K5" s="105"/>
      <c r="L5" s="105"/>
      <c r="M5" s="571" t="s">
        <v>70</v>
      </c>
      <c r="N5" s="572"/>
      <c r="O5" s="565" t="s">
        <v>258</v>
      </c>
      <c r="P5" s="566"/>
      <c r="Q5" s="567"/>
    </row>
    <row r="6" spans="3:17" ht="35.25" customHeight="1">
      <c r="C6" s="329"/>
      <c r="D6" s="452"/>
      <c r="E6" s="452"/>
      <c r="F6" s="452"/>
      <c r="G6" s="452"/>
      <c r="H6" s="452"/>
      <c r="K6" s="109"/>
      <c r="L6" s="110"/>
      <c r="M6" s="571" t="s">
        <v>96</v>
      </c>
      <c r="N6" s="572"/>
      <c r="O6" s="558" t="s">
        <v>249</v>
      </c>
      <c r="P6" s="559"/>
      <c r="Q6" s="560"/>
    </row>
    <row r="7" spans="3:17" ht="50.25" customHeight="1">
      <c r="C7" s="108" t="s">
        <v>97</v>
      </c>
      <c r="D7" s="555">
        <f>IF('様式C_研究責任医師'!M7="","",'様式C_研究責任医師'!M7)</f>
      </c>
      <c r="E7" s="516"/>
      <c r="F7" s="111"/>
      <c r="G7" s="112"/>
      <c r="H7" s="112"/>
      <c r="K7" s="109"/>
      <c r="L7" s="110"/>
      <c r="M7" s="576" t="s">
        <v>98</v>
      </c>
      <c r="N7" s="572"/>
      <c r="O7" s="558" t="s">
        <v>259</v>
      </c>
      <c r="P7" s="559"/>
      <c r="Q7" s="560"/>
    </row>
    <row r="8" spans="3:17" ht="36.75" customHeight="1">
      <c r="C8" s="108" t="s">
        <v>99</v>
      </c>
      <c r="G8" s="112"/>
      <c r="H8" s="112"/>
      <c r="K8" s="113"/>
      <c r="L8" s="113"/>
      <c r="M8" s="117"/>
      <c r="N8" s="589" t="s">
        <v>127</v>
      </c>
      <c r="O8" s="590"/>
      <c r="P8" s="590"/>
      <c r="Q8" s="590"/>
    </row>
    <row r="9" spans="3:17" ht="36.75" customHeight="1">
      <c r="C9" s="114" t="s">
        <v>100</v>
      </c>
      <c r="D9" s="544" t="str">
        <f>IF('様式C_研究分担医師等'!M6="","",'様式C_研究分担医師等'!M6)</f>
        <v>愛媛大学医学部附属病院</v>
      </c>
      <c r="E9" s="545"/>
      <c r="G9" s="117" t="s">
        <v>103</v>
      </c>
      <c r="H9" s="117"/>
      <c r="K9" s="113"/>
      <c r="L9" s="113"/>
      <c r="M9" s="164" t="s">
        <v>104</v>
      </c>
      <c r="N9" s="591"/>
      <c r="O9" s="591"/>
      <c r="P9" s="591"/>
      <c r="Q9" s="591"/>
    </row>
    <row r="10" spans="3:17" ht="34.5" customHeight="1">
      <c r="C10" s="114" t="s">
        <v>101</v>
      </c>
      <c r="D10" s="544" t="str">
        <f>IF('様式C_研究分担医師等'!M7="","",'様式C_研究分担医師等'!M7)</f>
        <v>研究分担医師</v>
      </c>
      <c r="E10" s="545"/>
      <c r="F10" s="111"/>
      <c r="G10" s="584"/>
      <c r="H10" s="585"/>
      <c r="I10" s="586"/>
      <c r="J10" s="586"/>
      <c r="K10" s="586"/>
      <c r="L10" s="582"/>
      <c r="M10" s="592"/>
      <c r="N10" s="293"/>
      <c r="O10" s="293"/>
      <c r="P10" s="293"/>
      <c r="Q10" s="294"/>
    </row>
    <row r="11" spans="3:17" ht="34.5" customHeight="1">
      <c r="C11" s="114" t="s">
        <v>102</v>
      </c>
      <c r="D11" s="544">
        <f>IF('様式C_研究分担医師等'!M8="","",'様式C_研究分担医師等'!M8)</f>
      </c>
      <c r="E11" s="545"/>
      <c r="F11" s="111"/>
      <c r="G11" s="587"/>
      <c r="H11" s="569"/>
      <c r="I11" s="569"/>
      <c r="J11" s="569"/>
      <c r="K11" s="569"/>
      <c r="L11" s="588"/>
      <c r="M11" s="593"/>
      <c r="N11" s="594"/>
      <c r="O11" s="594"/>
      <c r="P11" s="594"/>
      <c r="Q11" s="595"/>
    </row>
    <row r="12" spans="3:18" ht="31.5" customHeight="1">
      <c r="C12" s="118"/>
      <c r="D12" s="118"/>
      <c r="E12" s="119"/>
      <c r="F12" s="111"/>
      <c r="G12" s="451"/>
      <c r="H12" s="452"/>
      <c r="I12" s="452"/>
      <c r="J12" s="452"/>
      <c r="K12" s="452"/>
      <c r="L12" s="453"/>
      <c r="M12" s="295"/>
      <c r="N12" s="296"/>
      <c r="O12" s="296"/>
      <c r="P12" s="296"/>
      <c r="Q12" s="297"/>
      <c r="R12" s="122"/>
    </row>
    <row r="13" spans="3:17" ht="25.5" customHeight="1">
      <c r="C13" s="165"/>
      <c r="D13" s="165"/>
      <c r="E13" s="165"/>
      <c r="F13" s="124"/>
      <c r="G13" s="574"/>
      <c r="H13" s="574"/>
      <c r="I13" s="575"/>
      <c r="J13" s="218"/>
      <c r="K13" s="163"/>
      <c r="L13" s="163"/>
      <c r="M13" s="113"/>
      <c r="N13" s="117"/>
      <c r="O13" s="116"/>
      <c r="P13" s="116"/>
      <c r="Q13" s="116"/>
    </row>
    <row r="14" spans="3:18" ht="27.75" customHeight="1">
      <c r="C14" s="131" t="s">
        <v>119</v>
      </c>
      <c r="D14" s="132"/>
      <c r="E14" s="133"/>
      <c r="F14" s="134"/>
      <c r="G14" s="134"/>
      <c r="H14" s="134"/>
      <c r="I14" s="134"/>
      <c r="J14" s="134"/>
      <c r="K14" s="134"/>
      <c r="L14" s="135"/>
      <c r="M14" s="135"/>
      <c r="N14" s="135"/>
      <c r="O14" s="135"/>
      <c r="P14" s="135"/>
      <c r="Q14" s="135"/>
      <c r="R14" s="136"/>
    </row>
    <row r="15" spans="3:17" ht="29.25" customHeight="1">
      <c r="C15" s="338" t="s">
        <v>223</v>
      </c>
      <c r="D15" s="395"/>
      <c r="E15" s="396"/>
      <c r="F15" s="158" t="s">
        <v>63</v>
      </c>
      <c r="G15" s="484">
        <f>IF('様式C_研究責任医師'!G19="","",'様式C_研究責任医師'!G19)</f>
      </c>
      <c r="H15" s="485"/>
      <c r="I15" s="485"/>
      <c r="J15" s="485"/>
      <c r="K15" s="300"/>
      <c r="L15" s="573">
        <f>IF('様式C_研究責任医師'!J19="","",'様式C_研究責任医師'!J19)</f>
      </c>
      <c r="M15" s="422"/>
      <c r="N15" s="422"/>
      <c r="O15" s="422"/>
      <c r="P15" s="422"/>
      <c r="Q15" s="300"/>
    </row>
    <row r="16" spans="3:17" ht="29.25" customHeight="1">
      <c r="C16" s="397"/>
      <c r="D16" s="398"/>
      <c r="E16" s="399"/>
      <c r="F16" s="159" t="s">
        <v>66</v>
      </c>
      <c r="G16" s="484">
        <f>IF('様式C_研究責任医師'!G20="","",'様式C_研究責任医師'!G20)</f>
      </c>
      <c r="H16" s="485"/>
      <c r="I16" s="485"/>
      <c r="J16" s="485"/>
      <c r="K16" s="300"/>
      <c r="L16" s="573">
        <f>IF('様式C_研究責任医師'!J20="","",'様式C_研究責任医師'!J20)</f>
      </c>
      <c r="M16" s="422"/>
      <c r="N16" s="422"/>
      <c r="O16" s="422"/>
      <c r="P16" s="422"/>
      <c r="Q16" s="300"/>
    </row>
    <row r="17" spans="3:17" ht="29.25" customHeight="1">
      <c r="C17" s="397"/>
      <c r="D17" s="398"/>
      <c r="E17" s="399"/>
      <c r="F17" s="159" t="s">
        <v>65</v>
      </c>
      <c r="G17" s="484">
        <f>IF('様式C_研究責任医師'!G21="","",'様式C_研究責任医師'!G21)</f>
      </c>
      <c r="H17" s="485"/>
      <c r="I17" s="485"/>
      <c r="J17" s="485"/>
      <c r="K17" s="300"/>
      <c r="L17" s="573">
        <f>IF('様式C_研究責任医師'!J21="","",'様式C_研究責任医師'!J21)</f>
      </c>
      <c r="M17" s="422"/>
      <c r="N17" s="422"/>
      <c r="O17" s="422"/>
      <c r="P17" s="422"/>
      <c r="Q17" s="300"/>
    </row>
    <row r="18" spans="3:17" ht="29.25" customHeight="1">
      <c r="C18" s="397"/>
      <c r="D18" s="398"/>
      <c r="E18" s="399"/>
      <c r="F18" s="159" t="s">
        <v>64</v>
      </c>
      <c r="G18" s="484">
        <f>IF('様式C_研究責任医師'!G22="","",'様式C_研究責任医師'!G22)</f>
      </c>
      <c r="H18" s="485"/>
      <c r="I18" s="485"/>
      <c r="J18" s="485"/>
      <c r="K18" s="300"/>
      <c r="L18" s="573">
        <f>IF('様式C_研究責任医師'!J22="","",'様式C_研究責任医師'!J22)</f>
      </c>
      <c r="M18" s="422"/>
      <c r="N18" s="422"/>
      <c r="O18" s="422"/>
      <c r="P18" s="422"/>
      <c r="Q18" s="300"/>
    </row>
    <row r="19" spans="3:17" ht="29.25" customHeight="1">
      <c r="C19" s="397"/>
      <c r="D19" s="398"/>
      <c r="E19" s="399"/>
      <c r="F19" s="159" t="s">
        <v>74</v>
      </c>
      <c r="G19" s="484">
        <f>IF('様式C_研究責任医師'!G23="","",'様式C_研究責任医師'!G23)</f>
      </c>
      <c r="H19" s="485"/>
      <c r="I19" s="485"/>
      <c r="J19" s="485"/>
      <c r="K19" s="300"/>
      <c r="L19" s="573">
        <f>IF('様式C_研究責任医師'!J23="","",'様式C_研究責任医師'!J23)</f>
      </c>
      <c r="M19" s="422"/>
      <c r="N19" s="422"/>
      <c r="O19" s="422"/>
      <c r="P19" s="422"/>
      <c r="Q19" s="300"/>
    </row>
    <row r="20" spans="3:17" ht="29.25" customHeight="1">
      <c r="C20" s="397"/>
      <c r="D20" s="398"/>
      <c r="E20" s="399"/>
      <c r="F20" s="158" t="s">
        <v>75</v>
      </c>
      <c r="G20" s="484">
        <f>IF('様式C_研究責任医師'!G24="","",'様式C_研究責任医師'!G24)</f>
      </c>
      <c r="H20" s="485"/>
      <c r="I20" s="485"/>
      <c r="J20" s="485"/>
      <c r="K20" s="300"/>
      <c r="L20" s="573">
        <f>IF('様式C_研究責任医師'!J24="","",'様式C_研究責任医師'!J24)</f>
      </c>
      <c r="M20" s="422"/>
      <c r="N20" s="422"/>
      <c r="O20" s="422"/>
      <c r="P20" s="422"/>
      <c r="Q20" s="300"/>
    </row>
    <row r="21" spans="3:17" ht="29.25" customHeight="1">
      <c r="C21" s="400"/>
      <c r="D21" s="401"/>
      <c r="E21" s="402"/>
      <c r="F21" s="159" t="s">
        <v>76</v>
      </c>
      <c r="G21" s="484">
        <f>IF('様式C_研究責任医師'!G25="","",'様式C_研究責任医師'!G25)</f>
      </c>
      <c r="H21" s="485"/>
      <c r="I21" s="485"/>
      <c r="J21" s="485"/>
      <c r="K21" s="300"/>
      <c r="L21" s="573">
        <f>IF('様式C_研究責任医師'!J25="","",'様式C_研究責任医師'!J25)</f>
      </c>
      <c r="M21" s="422"/>
      <c r="N21" s="422"/>
      <c r="O21" s="422"/>
      <c r="P21" s="422"/>
      <c r="Q21" s="300"/>
    </row>
    <row r="22" spans="3:18" ht="12.75" customHeight="1">
      <c r="C22" s="137"/>
      <c r="D22" s="137"/>
      <c r="E22" s="137"/>
      <c r="F22" s="138"/>
      <c r="G22" s="138"/>
      <c r="H22" s="138"/>
      <c r="I22" s="138"/>
      <c r="J22" s="138"/>
      <c r="K22" s="138"/>
      <c r="L22" s="138"/>
      <c r="M22" s="138"/>
      <c r="N22" s="138"/>
      <c r="O22" s="138"/>
      <c r="P22" s="138"/>
      <c r="Q22" s="138"/>
      <c r="R22" s="138"/>
    </row>
    <row r="23" spans="3:17" ht="44.25" customHeight="1">
      <c r="C23" s="530" t="s">
        <v>77</v>
      </c>
      <c r="D23" s="530"/>
      <c r="E23" s="531"/>
      <c r="F23" s="134"/>
      <c r="I23" s="139"/>
      <c r="J23" s="139"/>
      <c r="P23" s="102"/>
      <c r="Q23" s="102"/>
    </row>
    <row r="24" spans="5:17" ht="31.5" customHeight="1">
      <c r="E24" s="140" t="s">
        <v>78</v>
      </c>
      <c r="F24" s="141" t="s">
        <v>110</v>
      </c>
      <c r="G24" s="577">
        <f>IF(G15="","",G15)</f>
      </c>
      <c r="H24" s="578"/>
      <c r="I24" s="579"/>
      <c r="J24" s="579"/>
      <c r="K24" s="579"/>
      <c r="L24" s="579"/>
      <c r="M24" s="579"/>
      <c r="N24" s="579"/>
      <c r="O24" s="579"/>
      <c r="P24" s="579"/>
      <c r="Q24" s="580"/>
    </row>
    <row r="25" spans="5:17" ht="19.5" customHeight="1">
      <c r="E25" s="142"/>
      <c r="F25" s="139"/>
      <c r="I25" s="139"/>
      <c r="J25" s="139"/>
      <c r="P25" s="102"/>
      <c r="Q25" s="102"/>
    </row>
    <row r="26" spans="3:17" ht="21" customHeight="1">
      <c r="C26" s="505" t="s">
        <v>62</v>
      </c>
      <c r="D26" s="506"/>
      <c r="E26" s="506"/>
      <c r="F26" s="507"/>
      <c r="G26" s="479" t="s">
        <v>61</v>
      </c>
      <c r="H26" s="316"/>
      <c r="I26" s="479" t="s">
        <v>79</v>
      </c>
      <c r="J26" s="316"/>
      <c r="K26" s="486" t="s">
        <v>111</v>
      </c>
      <c r="L26" s="506"/>
      <c r="M26" s="506"/>
      <c r="N26" s="507"/>
      <c r="O26" s="478" t="s">
        <v>112</v>
      </c>
      <c r="P26" s="478" t="s">
        <v>113</v>
      </c>
      <c r="Q26" s="478" t="s">
        <v>114</v>
      </c>
    </row>
    <row r="27" spans="3:17" ht="21" customHeight="1">
      <c r="C27" s="508"/>
      <c r="D27" s="581"/>
      <c r="E27" s="581"/>
      <c r="F27" s="510"/>
      <c r="G27" s="496" t="s">
        <v>23</v>
      </c>
      <c r="H27" s="478" t="s">
        <v>194</v>
      </c>
      <c r="I27" s="496" t="s">
        <v>23</v>
      </c>
      <c r="J27" s="478" t="s">
        <v>194</v>
      </c>
      <c r="K27" s="508"/>
      <c r="L27" s="581"/>
      <c r="M27" s="581"/>
      <c r="N27" s="510"/>
      <c r="O27" s="495"/>
      <c r="P27" s="497"/>
      <c r="Q27" s="497"/>
    </row>
    <row r="28" spans="3:17" ht="36.75" customHeight="1">
      <c r="C28" s="511"/>
      <c r="D28" s="512"/>
      <c r="E28" s="512"/>
      <c r="F28" s="513"/>
      <c r="G28" s="479"/>
      <c r="H28" s="305"/>
      <c r="I28" s="479"/>
      <c r="J28" s="305"/>
      <c r="K28" s="511"/>
      <c r="L28" s="512"/>
      <c r="M28" s="512"/>
      <c r="N28" s="513"/>
      <c r="O28" s="496"/>
      <c r="P28" s="498"/>
      <c r="Q28" s="498"/>
    </row>
    <row r="29" spans="3:17" ht="67.5" customHeight="1">
      <c r="C29" s="377" t="s">
        <v>177</v>
      </c>
      <c r="D29" s="422"/>
      <c r="E29" s="300"/>
      <c r="F29" s="56" t="s">
        <v>52</v>
      </c>
      <c r="G29" s="149">
        <f>IF('様式C_研究分担医師等'!G26="","",'様式C_研究分担医師等'!G26)</f>
      </c>
      <c r="H29" s="270"/>
      <c r="I29" s="149">
        <f>IF('様式C_研究分担医師等'!J26="","",'様式C_研究分担医師等'!J26)</f>
      </c>
      <c r="J29" s="270"/>
      <c r="K29" s="524">
        <f>IF('様式C_研究分担医師等'!M26="","",'様式C_研究分担医師等'!M26)</f>
      </c>
      <c r="L29" s="525">
        <f>IF('様式C_研究責任医師'!J33="","",'様式C_研究責任医師'!J33)</f>
      </c>
      <c r="M29" s="582" t="str">
        <f>IF('様式C_研究責任医師'!K33="","",'様式C_研究責任医師'!K33)</f>
        <v>受入金額(円)</v>
      </c>
      <c r="N29" s="226">
        <f>IF('様式C_研究分担医師等'!N26="","",'様式C_研究分担医師等'!N26)</f>
      </c>
      <c r="O29" s="150"/>
      <c r="P29" s="150"/>
      <c r="Q29" s="143"/>
    </row>
    <row r="30" spans="3:17" ht="97.5" customHeight="1">
      <c r="C30" s="499" t="s">
        <v>178</v>
      </c>
      <c r="D30" s="500"/>
      <c r="E30" s="514"/>
      <c r="F30" s="166" t="s">
        <v>52</v>
      </c>
      <c r="G30" s="145">
        <f>IF('様式C_研究分担医師等'!G27="","",'様式C_研究分担医師等'!G27)</f>
      </c>
      <c r="H30" s="220" t="str">
        <f>IF('様式C_研究分担医師等'!I28="有","給与あり",IF('様式C_研究分担医師等'!I28="無","給与なし","-"))</f>
        <v>-</v>
      </c>
      <c r="I30" s="145">
        <f>IF('様式C_研究分担医師等'!J27="","",'様式C_研究分担医師等'!J27)</f>
      </c>
      <c r="J30" s="221" t="str">
        <f>IF('様式C_研究分担医師等'!L28="有","給与あり",IF('様式C_研究分担医師等'!L28="無","給与なし","-"))</f>
        <v>-</v>
      </c>
      <c r="K30" s="480">
        <f>IF('様式C_研究分担医師等'!M27="","",'様式C_研究分担医師等'!M27)</f>
      </c>
      <c r="L30" s="481">
        <f>IF('様式C_研究責任医師'!J34="","",'様式C_研究責任医師'!J34)</f>
      </c>
      <c r="M30" s="300" t="str">
        <f>IF('様式C_研究責任医師'!K34="","",'様式C_研究責任医師'!K34)</f>
        <v>期間</v>
      </c>
      <c r="N30" s="227">
        <f>IF('様式C_研究分担医師等'!N27="","",'様式C_研究分担医師等'!N27)</f>
      </c>
      <c r="O30" s="150"/>
      <c r="P30" s="238"/>
      <c r="Q30" s="146"/>
    </row>
    <row r="31" spans="3:17" ht="97.5" customHeight="1">
      <c r="C31" s="499" t="s">
        <v>171</v>
      </c>
      <c r="D31" s="500"/>
      <c r="E31" s="514"/>
      <c r="F31" s="166" t="s">
        <v>52</v>
      </c>
      <c r="G31" s="145">
        <f>IF('様式C_研究分担医師等'!G29="","",'様式C_研究分担医師等'!G29)</f>
      </c>
      <c r="H31" s="220" t="str">
        <f>IF('様式C_研究分担医師等'!I30&gt;=2500000,"250万円以上の利益あり","-")</f>
        <v>-</v>
      </c>
      <c r="I31" s="145">
        <f>IF('様式C_研究分担医師等'!J29="","",'様式C_研究分担医師等'!J29)</f>
      </c>
      <c r="J31" s="221" t="str">
        <f>IF('様式C_研究分担医師等'!L30&gt;=2500000,"250万円以上の利益あり","-")</f>
        <v>-</v>
      </c>
      <c r="K31" s="480">
        <f>IF('様式C_研究分担医師等'!M29="","",'様式C_研究分担医師等'!M29)</f>
      </c>
      <c r="L31" s="481">
        <f>IF('様式C_研究責任医師'!J36="","",'様式C_研究責任医師'!J36)</f>
      </c>
      <c r="M31" s="300" t="str">
        <f>IF('様式C_研究責任医師'!K36="","",'様式C_研究責任医師'!K36)</f>
        <v>経済的利益の内容(複数ある場合はすべて記載)</v>
      </c>
      <c r="N31" s="227">
        <f>IF('様式C_研究分担医師等'!N29="","",'様式C_研究分担医師等'!N29)</f>
      </c>
      <c r="O31" s="150"/>
      <c r="P31" s="238"/>
      <c r="Q31" s="146"/>
    </row>
    <row r="32" spans="3:17" ht="97.5" customHeight="1">
      <c r="C32" s="527"/>
      <c r="D32" s="528"/>
      <c r="E32" s="529"/>
      <c r="F32" s="167" t="s">
        <v>51</v>
      </c>
      <c r="G32" s="145">
        <f>IF('様式C_研究分担医師等'!G31="","",'様式C_研究分担医師等'!G31)</f>
      </c>
      <c r="H32" s="222" t="str">
        <f>IF('様式C_研究分担医師等'!I32&gt;=2500000,"250万円以上の利益あり","-")</f>
        <v>-</v>
      </c>
      <c r="I32" s="148">
        <f>IF('様式C_研究分担医師等'!J31="","",'様式C_研究分担医師等'!J31)</f>
      </c>
      <c r="J32" s="223" t="str">
        <f>IF('様式C_研究分担医師等'!L32&gt;=2500000,"250万円以上の利益あり","-")</f>
        <v>-</v>
      </c>
      <c r="K32" s="480">
        <f>IF('様式C_研究分担医師等'!M31="","",'様式C_研究分担医師等'!M31)</f>
      </c>
      <c r="L32" s="481">
        <f>IF('様式C_研究責任医師'!J38="","",'様式C_研究責任医師'!J38)</f>
      </c>
      <c r="M32" s="300" t="str">
        <f>IF('様式C_研究責任医師'!K38="","",'様式C_研究責任医師'!K38)</f>
        <v>経済的利益の内容(複数ある場合はすべて記載)</v>
      </c>
      <c r="N32" s="227">
        <f>IF('様式C_研究分担医師等'!N31="","",'様式C_研究分担医師等'!N31)</f>
      </c>
      <c r="O32" s="150"/>
      <c r="P32" s="238"/>
      <c r="Q32" s="146"/>
    </row>
    <row r="33" spans="3:17" ht="97.5" customHeight="1">
      <c r="C33" s="518" t="s">
        <v>180</v>
      </c>
      <c r="D33" s="519"/>
      <c r="E33" s="520"/>
      <c r="F33" s="166" t="s">
        <v>52</v>
      </c>
      <c r="G33" s="145">
        <f>IF('様式C_研究分担医師等'!G33="","",'様式C_研究分担医師等'!G33)</f>
      </c>
      <c r="H33" s="270"/>
      <c r="I33" s="149">
        <f>IF('様式C_研究分担医師等'!J33="","",'様式C_研究分担医師等'!J33)</f>
      </c>
      <c r="J33" s="270"/>
      <c r="K33" s="480">
        <f>IF('様式C_研究分担医師等'!M33="","",'様式C_研究分担医師等'!M33)</f>
      </c>
      <c r="L33" s="481">
        <f>IF('様式C_研究責任医師'!J39="","",'様式C_研究責任医師'!J40)</f>
      </c>
      <c r="M33" s="300" t="str">
        <f>IF('様式C_研究責任医師'!K39="","",'様式C_研究責任医師'!K40)</f>
        <v>役職等の種類</v>
      </c>
      <c r="N33" s="227">
        <f>IF('様式C_研究分担医師等'!N33="","",'様式C_研究分担医師等'!N33)</f>
      </c>
      <c r="O33" s="150"/>
      <c r="P33" s="150"/>
      <c r="Q33" s="150"/>
    </row>
    <row r="34" spans="3:17" ht="97.5" customHeight="1">
      <c r="C34" s="521"/>
      <c r="D34" s="522"/>
      <c r="E34" s="523"/>
      <c r="F34" s="167" t="s">
        <v>51</v>
      </c>
      <c r="G34" s="145">
        <f>IF('様式C_研究分担医師等'!G34="","",'様式C_研究分担医師等'!G34)</f>
      </c>
      <c r="H34" s="270"/>
      <c r="I34" s="149">
        <f>IF('様式C_研究分担医師等'!J34="","",'様式C_研究分担医師等'!J34)</f>
      </c>
      <c r="J34" s="270"/>
      <c r="K34" s="480">
        <f>IF('様式C_研究分担医師等'!M34="","",'様式C_研究分担医師等'!M34)</f>
      </c>
      <c r="L34" s="481">
        <f>IF('様式C_研究責任医師'!J40="","",'様式C_研究責任医師'!J41)</f>
      </c>
      <c r="M34" s="300" t="str">
        <f>IF('様式C_研究責任医師'!K40="","",'様式C_研究責任医師'!K41)</f>
        <v>役職等の種類</v>
      </c>
      <c r="N34" s="227">
        <f>IF('様式C_研究分担医師等'!N34="","",'様式C_研究分担医師等'!N34)</f>
      </c>
      <c r="O34" s="150"/>
      <c r="P34" s="150"/>
      <c r="Q34" s="150"/>
    </row>
    <row r="35" spans="3:17" ht="97.5" customHeight="1">
      <c r="C35" s="499" t="s">
        <v>181</v>
      </c>
      <c r="D35" s="500"/>
      <c r="E35" s="501"/>
      <c r="F35" s="166" t="s">
        <v>52</v>
      </c>
      <c r="G35" s="145">
        <f>IF('様式C_研究分担医師等'!G35="","",'様式C_研究分担医師等'!G35)</f>
      </c>
      <c r="H35" s="224" t="str">
        <f>IF('様式C_研究分担医師等'!I35="はい","株式保有あり",IF('様式C_研究分担医師等'!I35="いいえ","株式保有なし","-"))</f>
        <v>-</v>
      </c>
      <c r="I35" s="149">
        <f>IF('様式C_研究分担医師等'!J35="","",'様式C_研究分担医師等'!J35)</f>
      </c>
      <c r="J35" s="225" t="str">
        <f>IF('様式C_研究分担医師等'!L35="はい","株式保有あり",IF('様式C_研究分担医師等'!L35="いいえ","株式保有なし","-"))</f>
        <v>-</v>
      </c>
      <c r="K35" s="480">
        <f>IF('様式C_研究分担医師等'!M35="","",'様式C_研究分担医師等'!M35)</f>
      </c>
      <c r="L35" s="481">
        <f>IF('様式C_研究責任医師'!J42="","",'様式C_研究責任医師'!J42)</f>
      </c>
      <c r="M35" s="300" t="str">
        <f>IF('様式C_研究責任医師'!K42="","",'様式C_研究責任医師'!K42)</f>
        <v>株式を保有している</v>
      </c>
      <c r="N35" s="227">
        <f>IF('様式C_研究分担医師等'!N35="","",'様式C_研究分担医師等'!N35)</f>
      </c>
      <c r="O35" s="150"/>
      <c r="P35" s="150"/>
      <c r="Q35" s="150"/>
    </row>
    <row r="36" spans="3:17" ht="97.5" customHeight="1">
      <c r="C36" s="502"/>
      <c r="D36" s="503"/>
      <c r="E36" s="504"/>
      <c r="F36" s="167" t="s">
        <v>51</v>
      </c>
      <c r="G36" s="145">
        <f>IF('様式C_研究分担医師等'!G37="","",'様式C_研究分担医師等'!G37)</f>
      </c>
      <c r="H36" s="224" t="str">
        <f>IF('様式C_研究分担医師等'!I37="はい","株式保有あり",IF('様式C_研究分担医師等'!I37="いいえ","株式保有なし","-"))</f>
        <v>-</v>
      </c>
      <c r="I36" s="149">
        <f>IF('様式C_研究分担医師等'!J37="","",'様式C_研究分担医師等'!J37)</f>
      </c>
      <c r="J36" s="225" t="str">
        <f>IF('様式C_研究分担医師等'!L37="はい","株式保有あり",IF('様式C_研究分担医師等'!L37="いいえ","株式保有なし","-"))</f>
        <v>-</v>
      </c>
      <c r="K36" s="480">
        <f>IF('様式C_研究分担医師等'!M37="","",'様式C_研究分担医師等'!M37)</f>
      </c>
      <c r="L36" s="481">
        <f>IF('様式C_研究責任医師'!J44="","",'様式C_研究責任医師'!J44)</f>
      </c>
      <c r="M36" s="300" t="str">
        <f>IF('様式C_研究責任医師'!K44="","",'様式C_研究責任医師'!K44)</f>
        <v>株式を保有している</v>
      </c>
      <c r="N36" s="227">
        <f>IF('様式C_研究分担医師等'!N37="","",'様式C_研究分担医師等'!N37)</f>
      </c>
      <c r="O36" s="150"/>
      <c r="P36" s="150"/>
      <c r="Q36" s="150"/>
    </row>
    <row r="37" spans="3:17" ht="97.5" customHeight="1">
      <c r="C37" s="499" t="s">
        <v>173</v>
      </c>
      <c r="D37" s="500"/>
      <c r="E37" s="514"/>
      <c r="F37" s="151" t="s">
        <v>52</v>
      </c>
      <c r="G37" s="145">
        <f>IF('様式C_研究分担医師等'!G39="","",'様式C_研究分担医師等'!G39)</f>
      </c>
      <c r="H37" s="220" t="str">
        <f>IF('様式C_研究分担医師等'!I39="はい","知的財産への関与あり",IF('様式C_研究分担医師等'!I39="いいえ","知的財産への関与なし","-"))</f>
        <v>-</v>
      </c>
      <c r="I37" s="152">
        <f>IF('様式C_研究分担医師等'!J39="","",'様式C_研究分担医師等'!J39)</f>
      </c>
      <c r="J37" s="219" t="str">
        <f>IF('様式C_研究分担医師等'!L39="はい","知的財産への関与あり",IF('様式C_研究分担医師等'!L39="いいえ","知的財産への関与なし","-"))</f>
        <v>-</v>
      </c>
      <c r="K37" s="480">
        <f>IF('様式C_研究分担医師等'!M39="","",'様式C_研究分担医師等'!M39)</f>
      </c>
      <c r="L37" s="481">
        <f>IF('様式C_研究責任医師'!J46="","",'様式C_研究責任医師'!J46)</f>
      </c>
      <c r="M37" s="300" t="str">
        <f>IF('様式C_研究責任医師'!K46="","",'様式C_研究責任医師'!K46)</f>
        <v>知的財産への関与有り</v>
      </c>
      <c r="N37" s="227">
        <f>IF('様式C_研究分担医師等'!N39="","",'様式C_研究分担医師等'!N39)</f>
      </c>
      <c r="O37" s="150"/>
      <c r="P37" s="150"/>
      <c r="Q37" s="150"/>
    </row>
    <row r="38" spans="3:17" ht="97.5" customHeight="1">
      <c r="C38" s="515"/>
      <c r="D38" s="516"/>
      <c r="E38" s="517"/>
      <c r="F38" s="167" t="s">
        <v>51</v>
      </c>
      <c r="G38" s="145">
        <f>IF('様式C_研究分担医師等'!G41="","",'様式C_研究分担医師等'!G41)</f>
      </c>
      <c r="H38" s="220" t="str">
        <f>IF('様式C_研究分担医師等'!I41="はい","知的財産への関与あり",IF('様式C_研究分担医師等'!I41="いいえ","知的財産への関与なし","-"))</f>
        <v>-</v>
      </c>
      <c r="I38" s="152">
        <f>IF('様式C_研究分担医師等'!J41="","",'様式C_研究分担医師等'!J41)</f>
      </c>
      <c r="J38" s="219" t="str">
        <f>IF('様式C_研究分担医師等'!L41="はい","知的財産への関与あり",IF('様式C_研究分担医師等'!L41="いいえ","知的財産への関与なし","-"))</f>
        <v>-</v>
      </c>
      <c r="K38" s="480">
        <f>IF('様式C_研究分担医師等'!M41="","",'様式C_研究分担医師等'!M41)</f>
      </c>
      <c r="L38" s="481">
        <f>IF('様式C_研究責任医師'!J48="","",'様式C_研究責任医師'!J48)</f>
      </c>
      <c r="M38" s="300" t="str">
        <f>IF('様式C_研究責任医師'!K48="","",'様式C_研究責任医師'!K48)</f>
        <v>知的財産への関与有り</v>
      </c>
      <c r="N38" s="227">
        <f>IF('様式C_研究分担医師等'!N41="","",'様式C_研究分担医師等'!N41)</f>
      </c>
      <c r="O38" s="238"/>
      <c r="P38" s="238"/>
      <c r="Q38" s="238"/>
    </row>
    <row r="39" spans="3:17" ht="19.5" customHeight="1">
      <c r="C39" s="153"/>
      <c r="D39" s="153"/>
      <c r="E39" s="154"/>
      <c r="F39" s="155"/>
      <c r="G39" s="130"/>
      <c r="H39" s="130"/>
      <c r="I39" s="156"/>
      <c r="J39" s="156"/>
      <c r="K39" s="157"/>
      <c r="L39" s="157"/>
      <c r="M39" s="157"/>
      <c r="N39" s="157"/>
      <c r="O39" s="157"/>
      <c r="P39" s="157"/>
      <c r="Q39" s="157"/>
    </row>
    <row r="40" spans="5:17" ht="31.5" customHeight="1">
      <c r="E40" s="140" t="s">
        <v>78</v>
      </c>
      <c r="F40" s="141" t="s">
        <v>128</v>
      </c>
      <c r="G40" s="577">
        <f>IF(G16="","",G16)</f>
      </c>
      <c r="H40" s="578"/>
      <c r="I40" s="579"/>
      <c r="J40" s="579"/>
      <c r="K40" s="579"/>
      <c r="L40" s="579"/>
      <c r="M40" s="579"/>
      <c r="N40" s="579"/>
      <c r="O40" s="579"/>
      <c r="P40" s="579"/>
      <c r="Q40" s="580"/>
    </row>
    <row r="41" spans="5:17" ht="19.5" customHeight="1">
      <c r="E41" s="142"/>
      <c r="F41" s="139"/>
      <c r="I41" s="139"/>
      <c r="J41" s="139"/>
      <c r="P41" s="102"/>
      <c r="Q41" s="102"/>
    </row>
    <row r="42" spans="3:17" ht="21" customHeight="1">
      <c r="C42" s="505" t="s">
        <v>62</v>
      </c>
      <c r="D42" s="506"/>
      <c r="E42" s="506"/>
      <c r="F42" s="507"/>
      <c r="G42" s="479" t="s">
        <v>61</v>
      </c>
      <c r="H42" s="316"/>
      <c r="I42" s="479" t="s">
        <v>79</v>
      </c>
      <c r="J42" s="316"/>
      <c r="K42" s="486" t="s">
        <v>111</v>
      </c>
      <c r="L42" s="506"/>
      <c r="M42" s="506"/>
      <c r="N42" s="507"/>
      <c r="O42" s="478" t="s">
        <v>112</v>
      </c>
      <c r="P42" s="478" t="s">
        <v>113</v>
      </c>
      <c r="Q42" s="478" t="s">
        <v>114</v>
      </c>
    </row>
    <row r="43" spans="3:17" ht="21" customHeight="1">
      <c r="C43" s="508"/>
      <c r="D43" s="581"/>
      <c r="E43" s="581"/>
      <c r="F43" s="510"/>
      <c r="G43" s="496" t="s">
        <v>23</v>
      </c>
      <c r="H43" s="478" t="s">
        <v>194</v>
      </c>
      <c r="I43" s="496" t="s">
        <v>23</v>
      </c>
      <c r="J43" s="478" t="s">
        <v>194</v>
      </c>
      <c r="K43" s="508"/>
      <c r="L43" s="581"/>
      <c r="M43" s="581"/>
      <c r="N43" s="510"/>
      <c r="O43" s="495"/>
      <c r="P43" s="497"/>
      <c r="Q43" s="497"/>
    </row>
    <row r="44" spans="3:17" ht="36.75" customHeight="1">
      <c r="C44" s="511"/>
      <c r="D44" s="512"/>
      <c r="E44" s="512"/>
      <c r="F44" s="513"/>
      <c r="G44" s="479"/>
      <c r="H44" s="305"/>
      <c r="I44" s="479"/>
      <c r="J44" s="305"/>
      <c r="K44" s="511"/>
      <c r="L44" s="512"/>
      <c r="M44" s="512"/>
      <c r="N44" s="513"/>
      <c r="O44" s="496"/>
      <c r="P44" s="498"/>
      <c r="Q44" s="498"/>
    </row>
    <row r="45" spans="3:17" ht="67.5" customHeight="1">
      <c r="C45" s="377" t="s">
        <v>177</v>
      </c>
      <c r="D45" s="422"/>
      <c r="E45" s="300"/>
      <c r="F45" s="56" t="s">
        <v>52</v>
      </c>
      <c r="G45" s="149">
        <f>IF('様式C_研究分担医師等'!G49="","",'様式C_研究分担医師等'!G49)</f>
      </c>
      <c r="H45" s="270"/>
      <c r="I45" s="149">
        <f>IF('様式C_研究分担医師等'!J49="","",'様式C_研究分担医師等'!J49)</f>
      </c>
      <c r="J45" s="269"/>
      <c r="K45" s="524">
        <f>IF('様式C_研究分担医師等'!M49="","",'様式C_研究分担医師等'!M49)</f>
      </c>
      <c r="L45" s="525">
        <f>IF('様式C_研究責任医師'!J49="","",'様式C_研究責任医師'!J49)</f>
      </c>
      <c r="M45" s="582" t="str">
        <f>IF('様式C_研究責任医師'!K49="","",'様式C_研究責任医師'!K49)</f>
        <v>その他の関与</v>
      </c>
      <c r="N45" s="226">
        <f>IF('様式C_研究分担医師等'!N49="","",'様式C_研究分担医師等'!N49)</f>
      </c>
      <c r="O45" s="150"/>
      <c r="P45" s="150"/>
      <c r="Q45" s="143"/>
    </row>
    <row r="46" spans="3:17" ht="97.5" customHeight="1">
      <c r="C46" s="499" t="s">
        <v>178</v>
      </c>
      <c r="D46" s="500"/>
      <c r="E46" s="514"/>
      <c r="F46" s="166" t="s">
        <v>52</v>
      </c>
      <c r="G46" s="145">
        <f>IF('様式C_研究分担医師等'!G50="","",'様式C_研究分担医師等'!G50)</f>
      </c>
      <c r="H46" s="220" t="str">
        <f>IF('様式C_研究分担医師等'!I51="有","給与あり",IF('様式C_研究分担医師等'!I51="無","給与なし","-"))</f>
        <v>-</v>
      </c>
      <c r="I46" s="145">
        <f>IF('様式C_研究分担医師等'!J50="","",'様式C_研究分担医師等'!J50)</f>
      </c>
      <c r="J46" s="221" t="str">
        <f>IF('様式C_研究分担医師等'!L51="有","給与あり",IF('様式C_研究分担医師等'!L51="無","給与なし","-"))</f>
        <v>-</v>
      </c>
      <c r="K46" s="480">
        <f>IF('様式C_研究分担医師等'!M50="","",'様式C_研究分担医師等'!M50)</f>
      </c>
      <c r="L46" s="481">
        <f>IF('様式C_研究責任医師'!J50="","",'様式C_研究責任医師'!J50)</f>
      </c>
      <c r="M46" s="300">
        <f>IF('様式C_研究責任医師'!K50="","",'様式C_研究責任医師'!K50)</f>
      </c>
      <c r="N46" s="227">
        <f>IF('様式C_研究分担医師等'!N50="","",'様式C_研究分担医師等'!N50)</f>
      </c>
      <c r="O46" s="150"/>
      <c r="P46" s="238"/>
      <c r="Q46" s="146"/>
    </row>
    <row r="47" spans="3:17" ht="97.5" customHeight="1">
      <c r="C47" s="499" t="s">
        <v>171</v>
      </c>
      <c r="D47" s="500"/>
      <c r="E47" s="514"/>
      <c r="F47" s="166" t="s">
        <v>52</v>
      </c>
      <c r="G47" s="145">
        <f>IF('様式C_研究分担医師等'!G52="","",'様式C_研究分担医師等'!G52)</f>
      </c>
      <c r="H47" s="145" t="str">
        <f>IF('様式C_研究分担医師等'!I53&gt;=2500000,"250万円以上の利益あり","-")</f>
        <v>-</v>
      </c>
      <c r="I47" s="145">
        <f>IF('様式C_研究分担医師等'!J52="","",'様式C_研究分担医師等'!J52)</f>
      </c>
      <c r="J47" s="221" t="str">
        <f>IF('様式C_研究分担医師等'!L53&gt;=2500000,"250万円以上の利益あり","-")</f>
        <v>-</v>
      </c>
      <c r="K47" s="480">
        <f>IF('様式C_研究分担医師等'!M52="","",'様式C_研究分担医師等'!M52)</f>
      </c>
      <c r="L47" s="481">
        <f>IF('様式C_研究責任医師'!J52="","",'様式C_研究責任医師'!J52)</f>
      </c>
      <c r="M47" s="300">
        <f>IF('様式C_研究責任医師'!K52="","",'様式C_研究責任医師'!K52)</f>
      </c>
      <c r="N47" s="227">
        <f>IF('様式C_研究分担医師等'!N52="","",'様式C_研究分担医師等'!N52)</f>
      </c>
      <c r="O47" s="150"/>
      <c r="P47" s="238"/>
      <c r="Q47" s="146"/>
    </row>
    <row r="48" spans="3:17" ht="97.5" customHeight="1">
      <c r="C48" s="527"/>
      <c r="D48" s="528"/>
      <c r="E48" s="529"/>
      <c r="F48" s="167" t="s">
        <v>51</v>
      </c>
      <c r="G48" s="145">
        <f>IF('様式C_研究分担医師等'!G54="","",'様式C_研究分担医師等'!G54)</f>
      </c>
      <c r="H48" s="148" t="str">
        <f>IF('様式C_研究分担医師等'!I55&gt;=2500000,"250万円以上の利益あり","-")</f>
        <v>-</v>
      </c>
      <c r="I48" s="148">
        <f>IF('様式C_研究分担医師等'!J54="","",'様式C_研究分担医師等'!J54)</f>
      </c>
      <c r="J48" s="223" t="str">
        <f>IF('様式C_研究分担医師等'!L55&gt;=2500000,"250万円以上の利益あり","-")</f>
        <v>-</v>
      </c>
      <c r="K48" s="480">
        <f>IF('様式C_研究分担医師等'!M54="","",'様式C_研究分担医師等'!M54)</f>
      </c>
      <c r="L48" s="481" t="str">
        <f>IF('様式C_研究責任医師'!J54="","",'様式C_研究責任医師'!J54)</f>
        <v>有無</v>
      </c>
      <c r="M48" s="300" t="str">
        <f>IF('様式C_研究責任医師'!K54="","",'様式C_研究責任医師'!K54)</f>
        <v>「はい」と回答した項目について</v>
      </c>
      <c r="N48" s="227">
        <f>IF('様式C_研究分担医師等'!N54="","",'様式C_研究分担医師等'!N54)</f>
      </c>
      <c r="O48" s="150"/>
      <c r="P48" s="238"/>
      <c r="Q48" s="146"/>
    </row>
    <row r="49" spans="3:17" ht="97.5" customHeight="1">
      <c r="C49" s="518" t="s">
        <v>180</v>
      </c>
      <c r="D49" s="519"/>
      <c r="E49" s="520"/>
      <c r="F49" s="166" t="s">
        <v>52</v>
      </c>
      <c r="G49" s="145">
        <f>IF('様式C_研究分担医師等'!G56="","",'様式C_研究分担医師等'!G56)</f>
      </c>
      <c r="H49" s="270"/>
      <c r="I49" s="149">
        <f>IF('様式C_研究分担医師等'!J56="","",'様式C_研究分担医師等'!J56)</f>
      </c>
      <c r="J49" s="269"/>
      <c r="K49" s="480">
        <f>IF('様式C_研究分担医師等'!M56="","",'様式C_研究分担医師等'!M56)</f>
      </c>
      <c r="L49" s="481">
        <f>IF('様式C_研究責任医師'!J55="","",'様式C_研究責任医師'!J56)</f>
      </c>
      <c r="M49" s="300" t="str">
        <f>IF('様式C_研究責任医師'!K55="","",'様式C_研究責任医師'!K56)</f>
        <v>受入金額(円)</v>
      </c>
      <c r="N49" s="227">
        <f>IF('様式C_研究分担医師等'!N56="","",'様式C_研究分担医師等'!N56)</f>
      </c>
      <c r="O49" s="150"/>
      <c r="P49" s="150"/>
      <c r="Q49" s="150"/>
    </row>
    <row r="50" spans="3:17" ht="97.5" customHeight="1">
      <c r="C50" s="521"/>
      <c r="D50" s="522"/>
      <c r="E50" s="523"/>
      <c r="F50" s="167" t="s">
        <v>51</v>
      </c>
      <c r="G50" s="145">
        <f>IF('様式C_研究分担医師等'!G57="","",'様式C_研究分担医師等'!G57)</f>
      </c>
      <c r="H50" s="270"/>
      <c r="I50" s="149">
        <f>IF('様式C_研究分担医師等'!J57="","",'様式C_研究分担医師等'!J57)</f>
      </c>
      <c r="J50" s="269"/>
      <c r="K50" s="480">
        <f>IF('様式C_研究分担医師等'!M57="","",'様式C_研究分担医師等'!M57)</f>
      </c>
      <c r="L50" s="481">
        <f>IF('様式C_研究責任医師'!J56="","",'様式C_研究責任医師'!J57)</f>
      </c>
      <c r="M50" s="300" t="str">
        <f>IF('様式C_研究責任医師'!K56="","",'様式C_研究責任医師'!K57)</f>
        <v>期間</v>
      </c>
      <c r="N50" s="227">
        <f>IF('様式C_研究分担医師等'!N57="","",'様式C_研究分担医師等'!N57)</f>
      </c>
      <c r="O50" s="150"/>
      <c r="P50" s="150"/>
      <c r="Q50" s="150"/>
    </row>
    <row r="51" spans="3:17" ht="97.5" customHeight="1">
      <c r="C51" s="499" t="s">
        <v>181</v>
      </c>
      <c r="D51" s="500"/>
      <c r="E51" s="501"/>
      <c r="F51" s="166" t="s">
        <v>52</v>
      </c>
      <c r="G51" s="145">
        <f>IF('様式C_研究分担医師等'!G58="","",'様式C_研究分担医師等'!G58)</f>
      </c>
      <c r="H51" s="224" t="str">
        <f>IF('様式C_研究分担医師等'!I58="はい","株式保有あり",IF('様式C_研究分担医師等'!I58="いいえ","株式保有なし","-"))</f>
        <v>-</v>
      </c>
      <c r="I51" s="149">
        <f>IF('様式C_研究分担医師等'!J58="","",'様式C_研究分担医師等'!J58)</f>
      </c>
      <c r="J51" s="225" t="str">
        <f>IF('様式C_研究分担医師等'!L58="はい","株式保有あり",IF('様式C_研究分担医師等'!L58="いいえ","株式保有なし","-"))</f>
        <v>-</v>
      </c>
      <c r="K51" s="480">
        <f>IF('様式C_研究分担医師等'!M58="","",'様式C_研究分担医師等'!M58)</f>
      </c>
      <c r="L51" s="481">
        <f>IF('様式C_研究責任医師'!J58="","",'様式C_研究責任医師'!J58)</f>
      </c>
      <c r="M51" s="300" t="str">
        <f>IF('様式C_研究責任医師'!K58="","",'様式C_研究責任医師'!K58)</f>
        <v>給与の有無</v>
      </c>
      <c r="N51" s="227">
        <f>IF('様式C_研究分担医師等'!N58="","",'様式C_研究分担医師等'!N58)</f>
      </c>
      <c r="O51" s="150"/>
      <c r="P51" s="150"/>
      <c r="Q51" s="150"/>
    </row>
    <row r="52" spans="3:17" ht="97.5" customHeight="1">
      <c r="C52" s="502"/>
      <c r="D52" s="503"/>
      <c r="E52" s="504"/>
      <c r="F52" s="167" t="s">
        <v>51</v>
      </c>
      <c r="G52" s="145">
        <f>IF('様式C_研究分担医師等'!G60="","",'様式C_研究分担医師等'!G60)</f>
      </c>
      <c r="H52" s="224" t="str">
        <f>IF('様式C_研究分担医師等'!I60="はい","株式保有あり",IF('様式C_研究分担医師等'!I60="いいえ","株式保有なし","-"))</f>
        <v>-</v>
      </c>
      <c r="I52" s="149">
        <f>IF('様式C_研究分担医師等'!J60="","",'様式C_研究分担医師等'!J60)</f>
      </c>
      <c r="J52" s="225" t="str">
        <f>IF('様式C_研究分担医師等'!L60="はい","株式保有あり",IF('様式C_研究分担医師等'!L60="いいえ","株式保有なし","-"))</f>
        <v>-</v>
      </c>
      <c r="K52" s="480">
        <f>IF('様式C_研究分担医師等'!M60="","",'様式C_研究分担医師等'!M60)</f>
      </c>
      <c r="L52" s="481">
        <f>IF('様式C_研究責任医師'!J60="","",'様式C_研究責任医師'!J60)</f>
      </c>
      <c r="M52" s="300" t="str">
        <f>IF('様式C_研究責任医師'!K60="","",'様式C_研究責任医師'!K60)</f>
        <v>受入金額(円)</v>
      </c>
      <c r="N52" s="227">
        <f>IF('様式C_研究分担医師等'!N60="","",'様式C_研究分担医師等'!N60)</f>
      </c>
      <c r="O52" s="150"/>
      <c r="P52" s="150"/>
      <c r="Q52" s="150"/>
    </row>
    <row r="53" spans="3:17" ht="97.5" customHeight="1">
      <c r="C53" s="499" t="s">
        <v>173</v>
      </c>
      <c r="D53" s="500"/>
      <c r="E53" s="514"/>
      <c r="F53" s="151" t="s">
        <v>52</v>
      </c>
      <c r="G53" s="145">
        <f>IF('様式C_研究分担医師等'!G62="","",'様式C_研究分担医師等'!G62)</f>
      </c>
      <c r="H53" s="220" t="str">
        <f>IF('様式C_研究分担医師等'!I62="はい","知的財産への関与あり",IF('様式C_研究分担医師等'!I62="いいえ","知的財産への関与なし","-"))</f>
        <v>-</v>
      </c>
      <c r="I53" s="152">
        <f>IF('様式C_研究分担医師等'!J62="","",'様式C_研究分担医師等'!J62)</f>
      </c>
      <c r="J53" s="219" t="str">
        <f>IF('様式C_研究分担医師等'!L62="はい","知的財産への関与あり",IF('様式C_研究分担医師等'!L62="いいえ","知的財産への関与なし","-"))</f>
        <v>-</v>
      </c>
      <c r="K53" s="480">
        <f>IF('様式C_研究分担医師等'!M62="","",'様式C_研究分担医師等'!M62)</f>
      </c>
      <c r="L53" s="481">
        <f>IF('様式C_研究責任医師'!J62="","",'様式C_研究責任医師'!J62)</f>
      </c>
      <c r="M53" s="300" t="str">
        <f>IF('様式C_研究責任医師'!K62="","",'様式C_研究責任医師'!K62)</f>
        <v>受入金額(円)</v>
      </c>
      <c r="N53" s="227">
        <f>IF('様式C_研究分担医師等'!N62="","",'様式C_研究分担医師等'!N62)</f>
      </c>
      <c r="O53" s="150"/>
      <c r="P53" s="150"/>
      <c r="Q53" s="150"/>
    </row>
    <row r="54" spans="3:17" ht="97.5" customHeight="1">
      <c r="C54" s="515"/>
      <c r="D54" s="516"/>
      <c r="E54" s="517"/>
      <c r="F54" s="167" t="s">
        <v>51</v>
      </c>
      <c r="G54" s="145">
        <f>IF('様式C_研究分担医師等'!G64="","",'様式C_研究分担医師等'!G64)</f>
      </c>
      <c r="H54" s="220" t="str">
        <f>IF('様式C_研究分担医師等'!I64="はい","知的財産への関与あり",IF('様式C_研究分担医師等'!I64="いいえ","知的財産への関与なし","-"))</f>
        <v>-</v>
      </c>
      <c r="I54" s="152">
        <f>IF('様式C_研究分担医師等'!J64="","",'様式C_研究分担医師等'!J64)</f>
      </c>
      <c r="J54" s="219" t="str">
        <f>IF('様式C_研究分担医師等'!L64="はい","知的財産への関与あり",IF('様式C_研究分担医師等'!L64="いいえ","知的財産への関与なし","-"))</f>
        <v>-</v>
      </c>
      <c r="K54" s="480">
        <f>IF('様式C_研究分担医師等'!M64="","",'様式C_研究分担医師等'!M64)</f>
      </c>
      <c r="L54" s="481">
        <f>IF('様式C_研究責任医師'!J64="","",'様式C_研究責任医師'!J64)</f>
      </c>
      <c r="M54" s="300" t="str">
        <f>IF('様式C_研究責任医師'!K64="","",'様式C_研究責任医師'!K64)</f>
        <v>役職等の種類</v>
      </c>
      <c r="N54" s="227">
        <f>IF('様式C_研究分担医師等'!N64="","",'様式C_研究分担医師等'!N64)</f>
      </c>
      <c r="O54" s="238"/>
      <c r="P54" s="238"/>
      <c r="Q54" s="238"/>
    </row>
    <row r="55" spans="3:17" ht="19.5" customHeight="1">
      <c r="C55" s="153"/>
      <c r="D55" s="153"/>
      <c r="E55" s="154"/>
      <c r="F55" s="155"/>
      <c r="G55" s="130"/>
      <c r="H55" s="130"/>
      <c r="I55" s="156"/>
      <c r="J55" s="156"/>
      <c r="K55" s="157"/>
      <c r="L55" s="157"/>
      <c r="M55" s="157"/>
      <c r="N55" s="157"/>
      <c r="O55" s="157"/>
      <c r="P55" s="157"/>
      <c r="Q55" s="157"/>
    </row>
    <row r="56" spans="5:17" ht="31.5" customHeight="1">
      <c r="E56" s="140" t="s">
        <v>78</v>
      </c>
      <c r="F56" s="141" t="s">
        <v>129</v>
      </c>
      <c r="G56" s="577">
        <f>IF(G17="","",G17)</f>
      </c>
      <c r="H56" s="578"/>
      <c r="I56" s="579"/>
      <c r="J56" s="579"/>
      <c r="K56" s="579"/>
      <c r="L56" s="579"/>
      <c r="M56" s="579"/>
      <c r="N56" s="579"/>
      <c r="O56" s="579"/>
      <c r="P56" s="579"/>
      <c r="Q56" s="580"/>
    </row>
    <row r="57" spans="5:17" ht="19.5" customHeight="1">
      <c r="E57" s="142"/>
      <c r="F57" s="139"/>
      <c r="I57" s="139"/>
      <c r="J57" s="139"/>
      <c r="P57" s="102"/>
      <c r="Q57" s="102"/>
    </row>
    <row r="58" spans="3:17" ht="21" customHeight="1">
      <c r="C58" s="505" t="s">
        <v>62</v>
      </c>
      <c r="D58" s="506"/>
      <c r="E58" s="506"/>
      <c r="F58" s="507"/>
      <c r="G58" s="479" t="s">
        <v>61</v>
      </c>
      <c r="H58" s="316"/>
      <c r="I58" s="479" t="s">
        <v>79</v>
      </c>
      <c r="J58" s="316"/>
      <c r="K58" s="486" t="s">
        <v>111</v>
      </c>
      <c r="L58" s="506"/>
      <c r="M58" s="506"/>
      <c r="N58" s="507"/>
      <c r="O58" s="478" t="s">
        <v>112</v>
      </c>
      <c r="P58" s="478" t="s">
        <v>113</v>
      </c>
      <c r="Q58" s="478" t="s">
        <v>114</v>
      </c>
    </row>
    <row r="59" spans="3:17" ht="21" customHeight="1">
      <c r="C59" s="508"/>
      <c r="D59" s="509"/>
      <c r="E59" s="509"/>
      <c r="F59" s="510"/>
      <c r="G59" s="496" t="s">
        <v>23</v>
      </c>
      <c r="H59" s="478" t="s">
        <v>194</v>
      </c>
      <c r="I59" s="496" t="s">
        <v>23</v>
      </c>
      <c r="J59" s="478" t="s">
        <v>194</v>
      </c>
      <c r="K59" s="508"/>
      <c r="L59" s="581"/>
      <c r="M59" s="581"/>
      <c r="N59" s="510"/>
      <c r="O59" s="495"/>
      <c r="P59" s="497"/>
      <c r="Q59" s="497"/>
    </row>
    <row r="60" spans="3:17" ht="36.75" customHeight="1">
      <c r="C60" s="511"/>
      <c r="D60" s="512"/>
      <c r="E60" s="512"/>
      <c r="F60" s="513"/>
      <c r="G60" s="479"/>
      <c r="H60" s="305"/>
      <c r="I60" s="479"/>
      <c r="J60" s="305"/>
      <c r="K60" s="511"/>
      <c r="L60" s="512"/>
      <c r="M60" s="512"/>
      <c r="N60" s="513"/>
      <c r="O60" s="496"/>
      <c r="P60" s="498"/>
      <c r="Q60" s="498"/>
    </row>
    <row r="61" spans="3:17" ht="67.5" customHeight="1">
      <c r="C61" s="377" t="s">
        <v>177</v>
      </c>
      <c r="D61" s="422"/>
      <c r="E61" s="300"/>
      <c r="F61" s="56" t="s">
        <v>52</v>
      </c>
      <c r="G61" s="149">
        <f>IF('様式C_研究分担医師等'!G72="","",'様式C_研究分担医師等'!G72)</f>
      </c>
      <c r="H61" s="269"/>
      <c r="I61" s="149">
        <f>IF('様式C_研究分担医師等'!J72="","",'様式C_研究分担医師等'!J72)</f>
      </c>
      <c r="J61" s="269"/>
      <c r="K61" s="524">
        <f>IF('様式C_研究分担医師等'!M72="","",'様式C_研究分担医師等'!M72)</f>
      </c>
      <c r="L61" s="525">
        <f>IF('様式C_研究責任医師'!J65="","",'様式C_研究責任医師'!J65)</f>
      </c>
      <c r="M61" s="582" t="str">
        <f>IF('様式C_研究責任医師'!K65="","",'様式C_研究責任医師'!K65)</f>
        <v>株式を保有している</v>
      </c>
      <c r="N61" s="226">
        <f>IF('様式C_研究分担医師等'!N72="","",'様式C_研究分担医師等'!N72)</f>
      </c>
      <c r="O61" s="150"/>
      <c r="P61" s="150"/>
      <c r="Q61" s="143"/>
    </row>
    <row r="62" spans="3:17" ht="97.5" customHeight="1">
      <c r="C62" s="499" t="s">
        <v>178</v>
      </c>
      <c r="D62" s="500"/>
      <c r="E62" s="514"/>
      <c r="F62" s="166" t="s">
        <v>52</v>
      </c>
      <c r="G62" s="145">
        <f>IF('様式C_研究分担医師等'!G73="","",'様式C_研究分担医師等'!G73)</f>
      </c>
      <c r="H62" s="220" t="str">
        <f>IF('様式C_研究分担医師等'!I74="有","給与あり",IF('様式C_研究分担医師等'!I74="無","給与なし","-"))</f>
        <v>-</v>
      </c>
      <c r="I62" s="145">
        <f>IF('様式C_研究分担医師等'!J73="","",'様式C_研究分担医師等'!J73)</f>
      </c>
      <c r="J62" s="221" t="str">
        <f>IF('様式C_研究分担医師等'!L74="有","給与あり",IF('様式C_研究分担医師等'!L74="無","給与なし","-"))</f>
        <v>-</v>
      </c>
      <c r="K62" s="480">
        <f>IF('様式C_研究分担医師等'!M73="","",'様式C_研究分担医師等'!M73)</f>
      </c>
      <c r="L62" s="481">
        <f>IF('様式C_研究責任医師'!J66="","",'様式C_研究責任医師'!J66)</f>
      </c>
      <c r="M62" s="300" t="str">
        <f>IF('様式C_研究責任医師'!K66="","",'様式C_研究責任医師'!K66)</f>
        <v>株式の保有又は出資の内容</v>
      </c>
      <c r="N62" s="227">
        <f>IF('様式C_研究分担医師等'!N73="","",'様式C_研究分担医師等'!N73)</f>
      </c>
      <c r="O62" s="238"/>
      <c r="P62" s="238"/>
      <c r="Q62" s="146"/>
    </row>
    <row r="63" spans="3:17" ht="97.5" customHeight="1">
      <c r="C63" s="499" t="s">
        <v>171</v>
      </c>
      <c r="D63" s="500"/>
      <c r="E63" s="514"/>
      <c r="F63" s="166" t="s">
        <v>52</v>
      </c>
      <c r="G63" s="145">
        <f>IF('様式C_研究分担医師等'!G75="","",'様式C_研究分担医師等'!G75)</f>
      </c>
      <c r="H63" s="220" t="str">
        <f>IF('様式C_研究分担医師等'!I76&gt;=2500000,"250万円以上の利益あり","-")</f>
        <v>-</v>
      </c>
      <c r="I63" s="145">
        <f>IF('様式C_研究分担医師等'!J75="","",'様式C_研究分担医師等'!J75)</f>
      </c>
      <c r="J63" s="221" t="str">
        <f>IF('様式C_研究分担医師等'!L76&gt;=2500000,"250万円以上の利益あり","-")</f>
        <v>-</v>
      </c>
      <c r="K63" s="480">
        <f>IF('様式C_研究分担医師等'!M75="","",'様式C_研究分担医師等'!M75)</f>
      </c>
      <c r="L63" s="481">
        <f>IF('様式C_研究責任医師'!J68="","",'様式C_研究責任医師'!J68)</f>
      </c>
      <c r="M63" s="300" t="str">
        <f>IF('様式C_研究責任医師'!K68="","",'様式C_研究責任医師'!K68)</f>
        <v>株式の保有又は出資の内容</v>
      </c>
      <c r="N63" s="227">
        <f>IF('様式C_研究分担医師等'!N75="","",'様式C_研究分担医師等'!N75)</f>
      </c>
      <c r="O63" s="238"/>
      <c r="P63" s="238"/>
      <c r="Q63" s="146"/>
    </row>
    <row r="64" spans="3:17" ht="97.5" customHeight="1">
      <c r="C64" s="527"/>
      <c r="D64" s="528"/>
      <c r="E64" s="529"/>
      <c r="F64" s="167" t="s">
        <v>51</v>
      </c>
      <c r="G64" s="145">
        <f>IF('様式C_研究分担医師等'!G77="","",'様式C_研究分担医師等'!G77)</f>
      </c>
      <c r="H64" s="222" t="str">
        <f>IF('様式C_研究分担医師等'!I78&gt;=2500000,"250万円以上の利益あり","-")</f>
        <v>-</v>
      </c>
      <c r="I64" s="148">
        <f>IF('様式C_研究分担医師等'!J77="","",'様式C_研究分担医師等'!J77)</f>
      </c>
      <c r="J64" s="223" t="str">
        <f>IF('様式C_研究分担医師等'!L78&gt;=2500000,"250万円以上の利益あり","-")</f>
        <v>-</v>
      </c>
      <c r="K64" s="480">
        <f>IF('様式C_研究分担医師等'!M77="","",'様式C_研究分担医師等'!M77)</f>
      </c>
      <c r="L64" s="481">
        <f>IF('様式C_研究責任医師'!J70="","",'様式C_研究責任医師'!J70)</f>
      </c>
      <c r="M64" s="300" t="str">
        <f>IF('様式C_研究責任医師'!K70="","",'様式C_研究責任医師'!K70)</f>
        <v>その他の関与</v>
      </c>
      <c r="N64" s="227">
        <f>IF('様式C_研究分担医師等'!N77="","",'様式C_研究分担医師等'!N77)</f>
      </c>
      <c r="O64" s="238"/>
      <c r="P64" s="238"/>
      <c r="Q64" s="146"/>
    </row>
    <row r="65" spans="3:17" ht="97.5" customHeight="1">
      <c r="C65" s="518" t="s">
        <v>180</v>
      </c>
      <c r="D65" s="519"/>
      <c r="E65" s="520"/>
      <c r="F65" s="166" t="s">
        <v>52</v>
      </c>
      <c r="G65" s="145">
        <f>IF('様式C_研究分担医師等'!G79="","",'様式C_研究分担医師等'!G79)</f>
      </c>
      <c r="H65" s="269"/>
      <c r="I65" s="149">
        <f>IF('様式C_研究分担医師等'!J79="","",'様式C_研究分担医師等'!J79)</f>
      </c>
      <c r="J65" s="269"/>
      <c r="K65" s="480">
        <f>IF('様式C_研究分担医師等'!M79="","",'様式C_研究分担医師等'!M79)</f>
      </c>
      <c r="L65" s="481">
        <f>IF('様式C_研究責任医師'!J71="","",'様式C_研究責任医師'!J72)</f>
      </c>
      <c r="M65" s="300" t="str">
        <f>IF('様式C_研究責任医師'!K71="","",'様式C_研究責任医師'!K72)</f>
        <v>その他の関与</v>
      </c>
      <c r="N65" s="227">
        <f>IF('様式C_研究分担医師等'!N79="","",'様式C_研究分担医師等'!N79)</f>
      </c>
      <c r="O65" s="238"/>
      <c r="P65" s="150"/>
      <c r="Q65" s="150"/>
    </row>
    <row r="66" spans="3:17" ht="97.5" customHeight="1">
      <c r="C66" s="521"/>
      <c r="D66" s="522"/>
      <c r="E66" s="523"/>
      <c r="F66" s="167" t="s">
        <v>51</v>
      </c>
      <c r="G66" s="145">
        <f>IF('様式C_研究分担医師等'!G80="","",'様式C_研究分担医師等'!G80)</f>
      </c>
      <c r="H66" s="269"/>
      <c r="I66" s="149">
        <f>IF('様式C_研究分担医師等'!J80="","",'様式C_研究分担医師等'!J80)</f>
      </c>
      <c r="J66" s="269"/>
      <c r="K66" s="480">
        <f>IF('様式C_研究分担医師等'!M80="","",'様式C_研究分担医師等'!M80)</f>
      </c>
      <c r="L66" s="481">
        <f>IF('様式C_研究責任医師'!J72="","",'様式C_研究責任医師'!J73)</f>
      </c>
      <c r="M66" s="300">
        <f>IF('様式C_研究責任医師'!K72="","",'様式C_研究責任医師'!K73)</f>
        <v>0</v>
      </c>
      <c r="N66" s="227">
        <f>IF('様式C_研究分担医師等'!N80="","",'様式C_研究分担医師等'!N80)</f>
      </c>
      <c r="O66" s="238"/>
      <c r="P66" s="150"/>
      <c r="Q66" s="150"/>
    </row>
    <row r="67" spans="3:17" ht="97.5" customHeight="1">
      <c r="C67" s="499" t="s">
        <v>181</v>
      </c>
      <c r="D67" s="500"/>
      <c r="E67" s="501"/>
      <c r="F67" s="166" t="s">
        <v>52</v>
      </c>
      <c r="G67" s="145">
        <f>IF('様式C_研究分担医師等'!G81="","",'様式C_研究分担医師等'!G81)</f>
      </c>
      <c r="H67" s="224" t="str">
        <f>IF('様式C_研究分担医師等'!I81="はい","株式保有あり",IF('様式C_研究分担医師等'!I81="いいえ","株式保有なし","-"))</f>
        <v>-</v>
      </c>
      <c r="I67" s="149">
        <f>IF('様式C_研究分担医師等'!J81="","",'様式C_研究分担医師等'!J81)</f>
      </c>
      <c r="J67" s="225" t="str">
        <f>IF('様式C_研究分担医師等'!L81="はい","株式保有あり",IF('様式C_研究分担医師等'!L81="いいえ","株式保有なし","-"))</f>
        <v>-</v>
      </c>
      <c r="K67" s="480">
        <f>IF('様式C_研究分担医師等'!M81="","",'様式C_研究分担医師等'!M81)</f>
      </c>
      <c r="L67" s="481">
        <f>IF('様式C_研究責任医師'!J74="","",'様式C_研究責任医師'!J74)</f>
      </c>
      <c r="M67" s="300">
        <f>IF('様式C_研究責任医師'!K74="","",'様式C_研究責任医師'!K74)</f>
      </c>
      <c r="N67" s="227">
        <f>IF('様式C_研究分担医師等'!N81="","",'様式C_研究分担医師等'!N81)</f>
      </c>
      <c r="O67" s="238"/>
      <c r="P67" s="150"/>
      <c r="Q67" s="150"/>
    </row>
    <row r="68" spans="3:17" ht="97.5" customHeight="1">
      <c r="C68" s="502"/>
      <c r="D68" s="503"/>
      <c r="E68" s="504"/>
      <c r="F68" s="167" t="s">
        <v>51</v>
      </c>
      <c r="G68" s="145">
        <f>IF('様式C_研究分担医師等'!G83="","",'様式C_研究分担医師等'!G83)</f>
      </c>
      <c r="H68" s="224" t="str">
        <f>IF('様式C_研究分担医師等'!I83="はい","株式保有あり",IF('様式C_研究分担医師等'!I83="いいえ","株式保有なし","-"))</f>
        <v>-</v>
      </c>
      <c r="I68" s="149">
        <f>IF('様式C_研究分担医師等'!J83="","",'様式C_研究分担医師等'!J83)</f>
      </c>
      <c r="J68" s="225" t="str">
        <f>IF('様式C_研究分担医師等'!L83="はい","株式保有あり",IF('様式C_研究分担医師等'!L83="いいえ","株式保有なし","-"))</f>
        <v>-</v>
      </c>
      <c r="K68" s="480">
        <f>IF('様式C_研究分担医師等'!M83="","",'様式C_研究分担医師等'!M83)</f>
      </c>
      <c r="L68" s="481" t="str">
        <f>IF('様式C_研究責任医師'!J76="","",'様式C_研究責任医師'!J76)</f>
        <v>今年度</v>
      </c>
      <c r="M68" s="300">
        <f>IF('様式C_研究責任医師'!K76="","",'様式C_研究責任医師'!K76)</f>
      </c>
      <c r="N68" s="227">
        <f>IF('様式C_研究分担医師等'!N83="","",'様式C_研究分担医師等'!N83)</f>
      </c>
      <c r="O68" s="238"/>
      <c r="P68" s="150"/>
      <c r="Q68" s="150"/>
    </row>
    <row r="69" spans="3:17" ht="97.5" customHeight="1">
      <c r="C69" s="499" t="s">
        <v>173</v>
      </c>
      <c r="D69" s="500"/>
      <c r="E69" s="514"/>
      <c r="F69" s="151" t="s">
        <v>52</v>
      </c>
      <c r="G69" s="145">
        <f>IF('様式C_研究分担医師等'!G85="","",'様式C_研究分担医師等'!G85)</f>
      </c>
      <c r="H69" s="220" t="str">
        <f>IF('様式C_研究分担医師等'!I85="はい","知的財産への関与あり",IF('様式C_研究分担医師等'!I85="いいえ","知的財産への関与なし","-"))</f>
        <v>-</v>
      </c>
      <c r="I69" s="152">
        <f>IF('様式C_研究分担医師等'!J85="","",'様式C_研究分担医師等'!J85)</f>
      </c>
      <c r="J69" s="219" t="str">
        <f>IF('様式C_研究分担医師等'!L85="はい","知的財産への関与あり",IF('様式C_研究分担医師等'!L85="いいえ","知的財産への関与なし","-"))</f>
        <v>-</v>
      </c>
      <c r="K69" s="480">
        <f>IF('様式C_研究分担医師等'!M85="","",'様式C_研究分担医師等'!M85)</f>
      </c>
      <c r="L69" s="481">
        <f>IF('様式C_研究責任医師'!J78="","",'様式C_研究責任医師'!J78)</f>
      </c>
      <c r="M69" s="300" t="str">
        <f>IF('様式C_研究責任医師'!K78="","",'様式C_研究責任医師'!K78)</f>
        <v>COIの内容について
詳細を選択・記述</v>
      </c>
      <c r="N69" s="227">
        <f>IF('様式C_研究分担医師等'!N85="","",'様式C_研究分担医師等'!N85)</f>
      </c>
      <c r="O69" s="238"/>
      <c r="P69" s="150"/>
      <c r="Q69" s="150"/>
    </row>
    <row r="70" spans="3:17" ht="97.5" customHeight="1">
      <c r="C70" s="515"/>
      <c r="D70" s="516"/>
      <c r="E70" s="517"/>
      <c r="F70" s="167" t="s">
        <v>51</v>
      </c>
      <c r="G70" s="145">
        <f>IF('様式C_研究分担医師等'!G87="","",'様式C_研究分担医師等'!G87)</f>
      </c>
      <c r="H70" s="220" t="str">
        <f>IF('様式C_研究分担医師等'!I87="はい","知的財産への関与あり",IF('様式C_研究分担医師等'!I87="いいえ","知的財産への関与なし","-"))</f>
        <v>-</v>
      </c>
      <c r="I70" s="152">
        <f>IF('様式C_研究分担医師等'!J87="","",'様式C_研究分担医師等'!J87)</f>
      </c>
      <c r="J70" s="219" t="str">
        <f>IF('様式C_研究分担医師等'!L87="はい","知的財産への関与あり",IF('様式C_研究分担医師等'!L87="いいえ","知的財産への関与なし","-"))</f>
        <v>-</v>
      </c>
      <c r="K70" s="480">
        <f>IF('様式C_研究分担医師等'!M87="","",'様式C_研究分担医師等'!M87)</f>
      </c>
      <c r="L70" s="481">
        <f>IF('様式C_研究責任医師'!J80="","",'様式C_研究責任医師'!J80)</f>
      </c>
      <c r="M70" s="300" t="str">
        <f>IF('様式C_研究責任医師'!K80="","",'様式C_研究責任医師'!K80)</f>
        <v>期間</v>
      </c>
      <c r="N70" s="227">
        <f>IF('様式C_研究分担医師等'!N87="","",'様式C_研究分担医師等'!N87)</f>
      </c>
      <c r="O70" s="238"/>
      <c r="P70" s="238"/>
      <c r="Q70" s="238"/>
    </row>
    <row r="71" ht="18.75"/>
    <row r="72" spans="5:17" ht="31.5" customHeight="1">
      <c r="E72" s="140" t="s">
        <v>78</v>
      </c>
      <c r="F72" s="141" t="s">
        <v>130</v>
      </c>
      <c r="G72" s="577">
        <f>IF(G18="","",G18)</f>
      </c>
      <c r="H72" s="578"/>
      <c r="I72" s="579"/>
      <c r="J72" s="579"/>
      <c r="K72" s="579"/>
      <c r="L72" s="579"/>
      <c r="M72" s="579"/>
      <c r="N72" s="579"/>
      <c r="O72" s="579"/>
      <c r="P72" s="579"/>
      <c r="Q72" s="580"/>
    </row>
    <row r="73" spans="5:17" ht="19.5" customHeight="1">
      <c r="E73" s="142"/>
      <c r="F73" s="139"/>
      <c r="I73" s="139"/>
      <c r="J73" s="139"/>
      <c r="P73" s="102"/>
      <c r="Q73" s="102"/>
    </row>
    <row r="74" spans="3:17" ht="21" customHeight="1">
      <c r="C74" s="505" t="s">
        <v>62</v>
      </c>
      <c r="D74" s="506"/>
      <c r="E74" s="506"/>
      <c r="F74" s="507"/>
      <c r="G74" s="479" t="s">
        <v>61</v>
      </c>
      <c r="H74" s="316"/>
      <c r="I74" s="479" t="s">
        <v>79</v>
      </c>
      <c r="J74" s="316"/>
      <c r="K74" s="486" t="s">
        <v>111</v>
      </c>
      <c r="L74" s="506"/>
      <c r="M74" s="506"/>
      <c r="N74" s="507"/>
      <c r="O74" s="478" t="s">
        <v>112</v>
      </c>
      <c r="P74" s="478" t="s">
        <v>113</v>
      </c>
      <c r="Q74" s="478" t="s">
        <v>114</v>
      </c>
    </row>
    <row r="75" spans="3:17" ht="21" customHeight="1">
      <c r="C75" s="508"/>
      <c r="D75" s="509"/>
      <c r="E75" s="509"/>
      <c r="F75" s="510"/>
      <c r="G75" s="496" t="s">
        <v>23</v>
      </c>
      <c r="H75" s="478" t="s">
        <v>194</v>
      </c>
      <c r="I75" s="496" t="s">
        <v>23</v>
      </c>
      <c r="J75" s="478" t="s">
        <v>194</v>
      </c>
      <c r="K75" s="508"/>
      <c r="L75" s="581"/>
      <c r="M75" s="581"/>
      <c r="N75" s="510"/>
      <c r="O75" s="495"/>
      <c r="P75" s="497"/>
      <c r="Q75" s="497"/>
    </row>
    <row r="76" spans="3:17" ht="36.75" customHeight="1">
      <c r="C76" s="511"/>
      <c r="D76" s="512"/>
      <c r="E76" s="512"/>
      <c r="F76" s="513"/>
      <c r="G76" s="479"/>
      <c r="H76" s="305"/>
      <c r="I76" s="479"/>
      <c r="J76" s="305"/>
      <c r="K76" s="511"/>
      <c r="L76" s="512"/>
      <c r="M76" s="512"/>
      <c r="N76" s="513"/>
      <c r="O76" s="496"/>
      <c r="P76" s="498"/>
      <c r="Q76" s="498"/>
    </row>
    <row r="77" spans="3:17" ht="67.5" customHeight="1">
      <c r="C77" s="377" t="s">
        <v>177</v>
      </c>
      <c r="D77" s="422"/>
      <c r="E77" s="300"/>
      <c r="F77" s="56" t="s">
        <v>52</v>
      </c>
      <c r="G77" s="149">
        <f>IF('様式C_研究分担医師等'!G95="","",'様式C_研究分担医師等'!G95)</f>
      </c>
      <c r="H77" s="269"/>
      <c r="I77" s="149">
        <f>IF('様式C_研究分担医師等'!J95="","",'様式C_研究分担医師等'!J95)</f>
      </c>
      <c r="J77" s="269"/>
      <c r="K77" s="480">
        <f>IF('様式C_研究分担医師等'!M95="","",'様式C_研究分担医師等'!M95)</f>
      </c>
      <c r="L77" s="481">
        <f>IF('様式C_研究責任医師'!J81="","",'様式C_研究責任医師'!J81)</f>
      </c>
      <c r="M77" s="583" t="str">
        <f>IF('様式C_研究責任医師'!K81="","",'様式C_研究責任医師'!K81)</f>
        <v>給与の有無</v>
      </c>
      <c r="N77" s="226">
        <f>IF('様式C_研究分担医師等'!N95="","",'様式C_研究分担医師等'!N95)</f>
      </c>
      <c r="O77" s="150"/>
      <c r="P77" s="150"/>
      <c r="Q77" s="143"/>
    </row>
    <row r="78" spans="3:17" ht="97.5" customHeight="1">
      <c r="C78" s="499" t="s">
        <v>178</v>
      </c>
      <c r="D78" s="500"/>
      <c r="E78" s="514"/>
      <c r="F78" s="166" t="s">
        <v>52</v>
      </c>
      <c r="G78" s="145">
        <f>IF('様式C_研究分担医師等'!G96="","",'様式C_研究分担医師等'!G96)</f>
      </c>
      <c r="H78" s="220" t="str">
        <f>IF('様式C_研究分担医師等'!I97="有","給与あり",IF('様式C_研究分担医師等'!I97="無","給与なし","-"))</f>
        <v>-</v>
      </c>
      <c r="I78" s="145">
        <f>IF('様式C_研究分担医師等'!J96="","",'様式C_研究分担医師等'!J96)</f>
      </c>
      <c r="J78" s="221" t="str">
        <f>IF('様式C_研究分担医師等'!L97="有","給与あり",IF('様式C_研究分担医師等'!L97="無","給与なし","-"))</f>
        <v>-</v>
      </c>
      <c r="K78" s="480">
        <f>IF('様式C_研究分担医師等'!M96="","",'様式C_研究分担医師等'!M96)</f>
      </c>
      <c r="L78" s="481">
        <f>IF('様式C_研究責任医師'!J82="","",'様式C_研究責任医師'!J82)</f>
      </c>
      <c r="M78" s="300" t="str">
        <f>IF('様式C_研究責任医師'!K82="","",'様式C_研究責任医師'!K82)</f>
        <v>経済的利益の内容(複数ある場合はすべて記載)</v>
      </c>
      <c r="N78" s="227">
        <f>IF('様式C_研究分担医師等'!N96="","",'様式C_研究分担医師等'!N96)</f>
      </c>
      <c r="O78" s="238"/>
      <c r="P78" s="238"/>
      <c r="Q78" s="146"/>
    </row>
    <row r="79" spans="3:17" ht="97.5" customHeight="1">
      <c r="C79" s="499" t="s">
        <v>171</v>
      </c>
      <c r="D79" s="500"/>
      <c r="E79" s="514"/>
      <c r="F79" s="166" t="s">
        <v>52</v>
      </c>
      <c r="G79" s="145">
        <f>IF('様式C_研究分担医師等'!G98="","",'様式C_研究分担医師等'!G98)</f>
      </c>
      <c r="H79" s="220" t="str">
        <f>IF('様式C_研究分担医師等'!I99&gt;=2500000,"250万円以上の利益あり","-")</f>
        <v>-</v>
      </c>
      <c r="I79" s="145">
        <f>IF('様式C_研究分担医師等'!J98="","",'様式C_研究分担医師等'!J98)</f>
      </c>
      <c r="J79" s="221" t="str">
        <f>IF('様式C_研究分担医師等'!L99&gt;=2500000,"250万円以上の利益あり","-")</f>
        <v>-</v>
      </c>
      <c r="K79" s="480">
        <f>IF('様式C_研究分担医師等'!M98="","",'様式C_研究分担医師等'!M98)</f>
      </c>
      <c r="L79" s="481">
        <f>IF('様式C_研究責任医師'!J84="","",'様式C_研究責任医師'!J84)</f>
      </c>
      <c r="M79" s="300" t="str">
        <f>IF('様式C_研究責任医師'!K84="","",'様式C_研究責任医師'!K84)</f>
        <v>経済的利益の内容(複数ある場合はすべて記載)</v>
      </c>
      <c r="N79" s="227">
        <f>IF('様式C_研究分担医師等'!N98="","",'様式C_研究分担医師等'!N98)</f>
      </c>
      <c r="O79" s="238"/>
      <c r="P79" s="238"/>
      <c r="Q79" s="146"/>
    </row>
    <row r="80" spans="3:17" ht="97.5" customHeight="1">
      <c r="C80" s="527"/>
      <c r="D80" s="528"/>
      <c r="E80" s="529"/>
      <c r="F80" s="167" t="s">
        <v>51</v>
      </c>
      <c r="G80" s="145">
        <f>IF('様式C_研究分担医師等'!G100="","",'様式C_研究分担医師等'!G100)</f>
      </c>
      <c r="H80" s="222" t="str">
        <f>IF('様式C_研究分担医師等'!I101&gt;=2500000,"250万円以上の利益あり","-")</f>
        <v>-</v>
      </c>
      <c r="I80" s="148">
        <f>IF('様式C_研究分担医師等'!J100="","",'様式C_研究分担医師等'!J100)</f>
      </c>
      <c r="J80" s="223" t="str">
        <f>IF('様式C_研究分担医師等'!L101&gt;=2500000,"250万円以上の利益あり","-")</f>
        <v>-</v>
      </c>
      <c r="K80" s="480">
        <f>IF('様式C_研究分担医師等'!M100="","",'様式C_研究分担医師等'!M100)</f>
      </c>
      <c r="L80" s="481">
        <f>IF('様式C_研究責任医師'!J86="","",'様式C_研究責任医師'!J86)</f>
      </c>
      <c r="M80" s="300" t="str">
        <f>IF('様式C_研究責任医師'!K86="","",'様式C_研究責任医師'!K86)</f>
        <v>役職等の種類</v>
      </c>
      <c r="N80" s="227">
        <f>IF('様式C_研究分担医師等'!N100="","",'様式C_研究分担医師等'!N100)</f>
      </c>
      <c r="O80" s="238"/>
      <c r="P80" s="238"/>
      <c r="Q80" s="146"/>
    </row>
    <row r="81" spans="3:17" ht="97.5" customHeight="1">
      <c r="C81" s="518" t="s">
        <v>180</v>
      </c>
      <c r="D81" s="519"/>
      <c r="E81" s="520"/>
      <c r="F81" s="166" t="s">
        <v>52</v>
      </c>
      <c r="G81" s="145">
        <f>IF('様式C_研究分担医師等'!G102="","",'様式C_研究分担医師等'!G102)</f>
      </c>
      <c r="H81" s="269"/>
      <c r="I81" s="149">
        <f>IF('様式C_研究分担医師等'!J102="","",'様式C_研究分担医師等'!J102)</f>
      </c>
      <c r="J81" s="269"/>
      <c r="K81" s="480">
        <f>IF('様式C_研究分担医師等'!M102="","",'様式C_研究分担医師等'!M102)</f>
      </c>
      <c r="L81" s="481">
        <f>IF('様式C_研究責任医師'!J87="","",'様式C_研究責任医師'!J88)</f>
      </c>
      <c r="M81" s="300" t="str">
        <f>IF('様式C_研究責任医師'!K87="","",'様式C_研究責任医師'!K88)</f>
        <v>株式を保有している</v>
      </c>
      <c r="N81" s="227">
        <f>IF('様式C_研究分担医師等'!N102="","",'様式C_研究分担医師等'!N102)</f>
      </c>
      <c r="O81" s="238"/>
      <c r="P81" s="150"/>
      <c r="Q81" s="150"/>
    </row>
    <row r="82" spans="3:17" ht="97.5" customHeight="1">
      <c r="C82" s="521"/>
      <c r="D82" s="522"/>
      <c r="E82" s="523"/>
      <c r="F82" s="167" t="s">
        <v>51</v>
      </c>
      <c r="G82" s="145">
        <f>IF('様式C_研究分担医師等'!G103="","",'様式C_研究分担医師等'!G103)</f>
      </c>
      <c r="H82" s="269"/>
      <c r="I82" s="149">
        <f>IF('様式C_研究分担医師等'!J103="","",'様式C_研究分担医師等'!J103)</f>
      </c>
      <c r="J82" s="269"/>
      <c r="K82" s="480">
        <f>IF('様式C_研究分担医師等'!M103="","",'様式C_研究分担医師等'!M103)</f>
      </c>
      <c r="L82" s="481">
        <f>IF('様式C_研究責任医師'!J88="","",'様式C_研究責任医師'!J89)</f>
      </c>
      <c r="M82" s="300" t="str">
        <f>IF('様式C_研究責任医師'!K88="","",'様式C_研究責任医師'!K89)</f>
        <v>株式の保有又は出資の内容</v>
      </c>
      <c r="N82" s="227">
        <f>IF('様式C_研究分担医師等'!N103="","",'様式C_研究分担医師等'!N103)</f>
      </c>
      <c r="O82" s="238"/>
      <c r="P82" s="150"/>
      <c r="Q82" s="150"/>
    </row>
    <row r="83" spans="3:17" ht="97.5" customHeight="1">
      <c r="C83" s="499" t="s">
        <v>181</v>
      </c>
      <c r="D83" s="500"/>
      <c r="E83" s="501"/>
      <c r="F83" s="166" t="s">
        <v>52</v>
      </c>
      <c r="G83" s="145">
        <f>IF('様式C_研究分担医師等'!G104="","",'様式C_研究分担医師等'!G104)</f>
      </c>
      <c r="H83" s="224" t="str">
        <f>IF('様式C_研究分担医師等'!I104="はい","株式保有あり",IF('様式C_研究分担医師等'!I104="いいえ","株式保有なし","-"))</f>
        <v>-</v>
      </c>
      <c r="I83" s="149">
        <f>IF('様式C_研究分担医師等'!J104="","",'様式C_研究分担医師等'!J104)</f>
      </c>
      <c r="J83" s="225" t="str">
        <f>IF('様式C_研究分担医師等'!L104="はい","株式保有あり",IF('様式C_研究分担医師等'!L104="いいえ","株式保有なし","-"))</f>
        <v>-</v>
      </c>
      <c r="K83" s="480">
        <f>IF('様式C_研究分担医師等'!M104="","",'様式C_研究分担医師等'!M104)</f>
      </c>
      <c r="L83" s="481">
        <f>IF('様式C_研究責任医師'!J90="","",'様式C_研究責任医師'!J90)</f>
      </c>
      <c r="M83" s="300" t="str">
        <f>IF('様式C_研究責任医師'!K90="","",'様式C_研究責任医師'!K90)</f>
        <v>株式を保有している</v>
      </c>
      <c r="N83" s="227">
        <f>IF('様式C_研究分担医師等'!N104="","",'様式C_研究分担医師等'!N104)</f>
      </c>
      <c r="O83" s="238"/>
      <c r="P83" s="150"/>
      <c r="Q83" s="150"/>
    </row>
    <row r="84" spans="3:17" ht="97.5" customHeight="1">
      <c r="C84" s="502"/>
      <c r="D84" s="503"/>
      <c r="E84" s="504"/>
      <c r="F84" s="167" t="s">
        <v>51</v>
      </c>
      <c r="G84" s="145">
        <f>IF('様式C_研究分担医師等'!G106="","",'様式C_研究分担医師等'!G106)</f>
      </c>
      <c r="H84" s="224" t="str">
        <f>IF('様式C_研究分担医師等'!I106="はい","株式保有あり",IF('様式C_研究分担医師等'!I106="いいえ","株式保有なし","-"))</f>
        <v>-</v>
      </c>
      <c r="I84" s="149">
        <f>IF('様式C_研究分担医師等'!J106="","",'様式C_研究分担医師等'!J106)</f>
      </c>
      <c r="J84" s="225" t="str">
        <f>IF('様式C_研究分担医師等'!L106="はい","株式保有あり",IF('様式C_研究分担医師等'!L106="いいえ","株式保有なし","-"))</f>
        <v>-</v>
      </c>
      <c r="K84" s="480">
        <f>IF('様式C_研究分担医師等'!M106="","",'様式C_研究分担医師等'!M106)</f>
      </c>
      <c r="L84" s="481">
        <f>IF('様式C_研究責任医師'!J92="","",'様式C_研究責任医師'!J92)</f>
      </c>
      <c r="M84" s="300" t="str">
        <f>IF('様式C_研究責任医師'!K92="","",'様式C_研究責任医師'!K92)</f>
        <v>知的財産への関与有り</v>
      </c>
      <c r="N84" s="227">
        <f>IF('様式C_研究分担医師等'!N106="","",'様式C_研究分担医師等'!N106)</f>
      </c>
      <c r="O84" s="238"/>
      <c r="P84" s="150"/>
      <c r="Q84" s="150"/>
    </row>
    <row r="85" spans="3:17" ht="97.5" customHeight="1">
      <c r="C85" s="499" t="s">
        <v>173</v>
      </c>
      <c r="D85" s="500"/>
      <c r="E85" s="514"/>
      <c r="F85" s="151" t="s">
        <v>52</v>
      </c>
      <c r="G85" s="145">
        <f>IF('様式C_研究分担医師等'!G108="","",'様式C_研究分担医師等'!G108)</f>
      </c>
      <c r="H85" s="220" t="str">
        <f>IF('様式C_研究分担医師等'!I108="はい","知的財産への関与あり",IF('様式C_研究分担医師等'!I108="いいえ","知的財産への関与なし","-"))</f>
        <v>-</v>
      </c>
      <c r="I85" s="152">
        <f>IF('様式C_研究分担医師等'!J108="","",'様式C_研究分担医師等'!J108)</f>
      </c>
      <c r="J85" s="219" t="str">
        <f>IF('様式C_研究分担医師等'!L108="はい","知的財産への関与あり",IF('様式C_研究分担医師等'!L108="いいえ","知的財産への関与なし","-"))</f>
        <v>-</v>
      </c>
      <c r="K85" s="480">
        <f>IF('様式C_研究分担医師等'!M108="","",'様式C_研究分担医師等'!M108)</f>
      </c>
      <c r="L85" s="481">
        <f>IF('様式C_研究責任医師'!J94="","",'様式C_研究責任医師'!J94)</f>
      </c>
      <c r="M85" s="300" t="str">
        <f>IF('様式C_研究責任医師'!K94="","",'様式C_研究責任医師'!K94)</f>
        <v>知的財産への関与有り</v>
      </c>
      <c r="N85" s="227">
        <f>IF('様式C_研究分担医師等'!N108="","",'様式C_研究分担医師等'!N108)</f>
      </c>
      <c r="O85" s="238"/>
      <c r="P85" s="150"/>
      <c r="Q85" s="150"/>
    </row>
    <row r="86" spans="3:17" ht="97.5" customHeight="1">
      <c r="C86" s="515"/>
      <c r="D86" s="516"/>
      <c r="E86" s="517"/>
      <c r="F86" s="167" t="s">
        <v>51</v>
      </c>
      <c r="G86" s="145">
        <f>IF('様式C_研究分担医師等'!G110="","",'様式C_研究分担医師等'!G110)</f>
      </c>
      <c r="H86" s="220" t="str">
        <f>IF('様式C_研究分担医師等'!I110="はい","知的財産への関与あり",IF('様式C_研究分担医師等'!I110="いいえ","知的財産への関与なし","-"))</f>
        <v>-</v>
      </c>
      <c r="I86" s="152">
        <f>IF('様式C_研究分担医師等'!J110="","",'様式C_研究分担医師等'!J110)</f>
      </c>
      <c r="J86" s="219" t="str">
        <f>IF('様式C_研究分担医師等'!L110="はい","知的財産への関与あり",IF('様式C_研究分担医師等'!L110="いいえ","知的財産への関与なし","-"))</f>
        <v>-</v>
      </c>
      <c r="K86" s="480">
        <f>IF('様式C_研究分担医師等'!M110="","",'様式C_研究分担医師等'!M110)</f>
      </c>
      <c r="L86" s="481">
        <f>IF('様式C_研究責任医師'!J96="","",'様式C_研究責任医師'!J96)</f>
      </c>
      <c r="M86" s="300">
        <f>IF('様式C_研究責任医師'!K96="","",'様式C_研究責任医師'!K96)</f>
      </c>
      <c r="N86" s="227">
        <f>IF('様式C_研究分担医師等'!N110="","",'様式C_研究分担医師等'!N110)</f>
      </c>
      <c r="O86" s="238"/>
      <c r="P86" s="238"/>
      <c r="Q86" s="238"/>
    </row>
    <row r="87" spans="3:17" ht="19.5" customHeight="1">
      <c r="C87" s="153"/>
      <c r="D87" s="153"/>
      <c r="E87" s="154"/>
      <c r="F87" s="155"/>
      <c r="G87" s="130"/>
      <c r="H87" s="130"/>
      <c r="I87" s="156"/>
      <c r="J87" s="156"/>
      <c r="K87" s="157"/>
      <c r="L87" s="157"/>
      <c r="M87" s="157"/>
      <c r="N87" s="157"/>
      <c r="O87" s="157"/>
      <c r="P87" s="157"/>
      <c r="Q87" s="157"/>
    </row>
    <row r="88" spans="5:17" ht="31.5" customHeight="1">
      <c r="E88" s="140" t="s">
        <v>78</v>
      </c>
      <c r="F88" s="141" t="s">
        <v>131</v>
      </c>
      <c r="G88" s="577">
        <f>IF(G19="","",G19)</f>
      </c>
      <c r="H88" s="578"/>
      <c r="I88" s="579"/>
      <c r="J88" s="579"/>
      <c r="K88" s="579"/>
      <c r="L88" s="579"/>
      <c r="M88" s="579"/>
      <c r="N88" s="579"/>
      <c r="O88" s="579"/>
      <c r="P88" s="579"/>
      <c r="Q88" s="580"/>
    </row>
    <row r="89" spans="5:17" ht="19.5" customHeight="1">
      <c r="E89" s="142"/>
      <c r="F89" s="139"/>
      <c r="I89" s="139"/>
      <c r="J89" s="139"/>
      <c r="P89" s="102"/>
      <c r="Q89" s="102"/>
    </row>
    <row r="90" spans="3:17" ht="21" customHeight="1">
      <c r="C90" s="505" t="s">
        <v>62</v>
      </c>
      <c r="D90" s="506"/>
      <c r="E90" s="506"/>
      <c r="F90" s="507"/>
      <c r="G90" s="479" t="s">
        <v>61</v>
      </c>
      <c r="H90" s="316"/>
      <c r="I90" s="479" t="s">
        <v>79</v>
      </c>
      <c r="J90" s="316"/>
      <c r="K90" s="486" t="s">
        <v>111</v>
      </c>
      <c r="L90" s="506"/>
      <c r="M90" s="506"/>
      <c r="N90" s="507"/>
      <c r="O90" s="478" t="s">
        <v>112</v>
      </c>
      <c r="P90" s="478" t="s">
        <v>113</v>
      </c>
      <c r="Q90" s="478" t="s">
        <v>114</v>
      </c>
    </row>
    <row r="91" spans="3:17" ht="21" customHeight="1">
      <c r="C91" s="508"/>
      <c r="D91" s="509"/>
      <c r="E91" s="509"/>
      <c r="F91" s="510"/>
      <c r="G91" s="496" t="s">
        <v>23</v>
      </c>
      <c r="H91" s="478" t="s">
        <v>194</v>
      </c>
      <c r="I91" s="496" t="s">
        <v>23</v>
      </c>
      <c r="J91" s="478" t="s">
        <v>194</v>
      </c>
      <c r="K91" s="508"/>
      <c r="L91" s="581"/>
      <c r="M91" s="581"/>
      <c r="N91" s="510"/>
      <c r="O91" s="495"/>
      <c r="P91" s="497"/>
      <c r="Q91" s="497"/>
    </row>
    <row r="92" spans="3:17" ht="36.75" customHeight="1">
      <c r="C92" s="511"/>
      <c r="D92" s="512"/>
      <c r="E92" s="512"/>
      <c r="F92" s="513"/>
      <c r="G92" s="479"/>
      <c r="H92" s="305"/>
      <c r="I92" s="479"/>
      <c r="J92" s="305"/>
      <c r="K92" s="511"/>
      <c r="L92" s="512"/>
      <c r="M92" s="512"/>
      <c r="N92" s="513"/>
      <c r="O92" s="496"/>
      <c r="P92" s="498"/>
      <c r="Q92" s="498"/>
    </row>
    <row r="93" spans="3:17" ht="67.5" customHeight="1">
      <c r="C93" s="377" t="s">
        <v>177</v>
      </c>
      <c r="D93" s="422"/>
      <c r="E93" s="300"/>
      <c r="F93" s="56" t="s">
        <v>52</v>
      </c>
      <c r="G93" s="149">
        <f>IF('様式C_研究分担医師等'!G118="","",'様式C_研究分担医師等'!G118)</f>
      </c>
      <c r="H93" s="269"/>
      <c r="I93" s="149">
        <f>IF('様式C_研究分担医師等'!J118="","",'様式C_研究分担医師等'!J118)</f>
      </c>
      <c r="J93" s="269"/>
      <c r="K93" s="480">
        <f>IF('様式C_研究分担医師等'!M118="","",'様式C_研究分担医師等'!M118)</f>
      </c>
      <c r="L93" s="481">
        <f>IF('様式C_研究責任医師'!J97="","",'様式C_研究責任医師'!J97)</f>
      </c>
      <c r="M93" s="583">
        <f>IF('様式C_研究責任医師'!K97="","",'様式C_研究責任医師'!K97)</f>
      </c>
      <c r="N93" s="226">
        <f>IF('様式C_研究分担医師等'!N118="","",'様式C_研究分担医師等'!N118)</f>
      </c>
      <c r="O93" s="150"/>
      <c r="P93" s="150"/>
      <c r="Q93" s="143"/>
    </row>
    <row r="94" spans="3:17" ht="97.5" customHeight="1">
      <c r="C94" s="499" t="s">
        <v>178</v>
      </c>
      <c r="D94" s="500"/>
      <c r="E94" s="514"/>
      <c r="F94" s="166" t="s">
        <v>52</v>
      </c>
      <c r="G94" s="145">
        <f>IF('様式C_研究分担医師等'!G119="","",'様式C_研究分担医師等'!G119)</f>
      </c>
      <c r="H94" s="220" t="str">
        <f>IF('様式C_研究分担医師等'!I120="有","給与あり",IF('様式C_研究分担医師等'!I120="無","給与なし","-"))</f>
        <v>-</v>
      </c>
      <c r="I94" s="145">
        <f>IF('様式C_研究分担医師等'!J119="","",'様式C_研究分担医師等'!J119)</f>
      </c>
      <c r="J94" s="221" t="str">
        <f>IF('様式C_研究分担医師等'!L120="有","給与あり",IF('様式C_研究分担医師等'!L120="無","給与なし","-"))</f>
        <v>-</v>
      </c>
      <c r="K94" s="480">
        <f>IF('様式C_研究分担医師等'!M119="","",'様式C_研究分担医師等'!M119)</f>
      </c>
      <c r="L94" s="481">
        <f>IF('様式C_研究責任医師'!J98="","",'様式C_研究責任医師'!J98)</f>
      </c>
      <c r="M94" s="300">
        <f>IF('様式C_研究責任医師'!K98="","",'様式C_研究責任医師'!K98)</f>
      </c>
      <c r="N94" s="227">
        <f>IF('様式C_研究分担医師等'!N119="","",'様式C_研究分担医師等'!N119)</f>
      </c>
      <c r="O94" s="238"/>
      <c r="P94" s="238"/>
      <c r="Q94" s="146"/>
    </row>
    <row r="95" spans="3:17" ht="97.5" customHeight="1">
      <c r="C95" s="499" t="s">
        <v>171</v>
      </c>
      <c r="D95" s="500"/>
      <c r="E95" s="514"/>
      <c r="F95" s="166" t="s">
        <v>52</v>
      </c>
      <c r="G95" s="145">
        <f>IF('様式C_研究分担医師等'!G121="","",'様式C_研究分担医師等'!G121)</f>
      </c>
      <c r="H95" s="220" t="str">
        <f>IF('様式C_研究分担医師等'!I122&gt;=2500000,"250万円以上の利益あり","-")</f>
        <v>-</v>
      </c>
      <c r="I95" s="145">
        <f>IF('様式C_研究分担医師等'!J121="","",'様式C_研究分担医師等'!J121)</f>
      </c>
      <c r="J95" s="221" t="str">
        <f>IF('様式C_研究分担医師等'!L122&gt;=2500000,"250万円以上の利益あり","-")</f>
        <v>-</v>
      </c>
      <c r="K95" s="480">
        <f>IF('様式C_研究分担医師等'!M121="","",'様式C_研究分担医師等'!M121)</f>
      </c>
      <c r="L95" s="481" t="str">
        <f>IF('様式C_研究責任医師'!J100="","",'様式C_研究責任医師'!J100)</f>
        <v>有無</v>
      </c>
      <c r="M95" s="300" t="str">
        <f>IF('様式C_研究責任医師'!K100="","",'様式C_研究責任医師'!K100)</f>
        <v>「はい」と回答した項目について</v>
      </c>
      <c r="N95" s="227">
        <f>IF('様式C_研究分担医師等'!N121="","",'様式C_研究分担医師等'!N121)</f>
      </c>
      <c r="O95" s="238"/>
      <c r="P95" s="238"/>
      <c r="Q95" s="146"/>
    </row>
    <row r="96" spans="3:17" ht="97.5" customHeight="1">
      <c r="C96" s="527"/>
      <c r="D96" s="528"/>
      <c r="E96" s="529"/>
      <c r="F96" s="167" t="s">
        <v>51</v>
      </c>
      <c r="G96" s="145">
        <f>IF('様式C_研究分担医師等'!G123="","",'様式C_研究分担医師等'!G123)</f>
      </c>
      <c r="H96" s="222" t="str">
        <f>IF('様式C_研究分担医師等'!I124&gt;=2500000,"250万円以上の利益あり","-")</f>
        <v>-</v>
      </c>
      <c r="I96" s="148">
        <f>IF('様式C_研究分担医師等'!J123="","",'様式C_研究分担医師等'!J123)</f>
      </c>
      <c r="J96" s="223" t="str">
        <f>IF('様式C_研究分担医師等'!L124&gt;=2500000,"250万円以上の利益あり","-")</f>
        <v>-</v>
      </c>
      <c r="K96" s="480">
        <f>IF('様式C_研究分担医師等'!M123="","",'様式C_研究分担医師等'!M123)</f>
      </c>
      <c r="L96" s="481">
        <f>IF('様式C_研究責任医師'!J102="","",'様式C_研究責任医師'!J102)</f>
      </c>
      <c r="M96" s="300" t="str">
        <f>IF('様式C_研究責任医師'!K102="","",'様式C_研究責任医師'!K102)</f>
        <v>受入金額(円)</v>
      </c>
      <c r="N96" s="227">
        <f>IF('様式C_研究分担医師等'!N123="","",'様式C_研究分担医師等'!N123)</f>
      </c>
      <c r="O96" s="238"/>
      <c r="P96" s="238"/>
      <c r="Q96" s="146"/>
    </row>
    <row r="97" spans="3:17" ht="97.5" customHeight="1">
      <c r="C97" s="518" t="s">
        <v>180</v>
      </c>
      <c r="D97" s="519"/>
      <c r="E97" s="520"/>
      <c r="F97" s="166" t="s">
        <v>52</v>
      </c>
      <c r="G97" s="145">
        <f>IF('様式C_研究分担医師等'!G125="","",'様式C_研究分担医師等'!G125)</f>
      </c>
      <c r="H97" s="269"/>
      <c r="I97" s="149">
        <f>IF('様式C_研究分担医師等'!J125="","",'様式C_研究分担医師等'!J125)</f>
      </c>
      <c r="J97" s="269"/>
      <c r="K97" s="480">
        <f>IF('様式C_研究分担医師等'!M125="","",'様式C_研究分担医師等'!M125)</f>
      </c>
      <c r="L97" s="481">
        <f>IF('様式C_研究責任医師'!J103="","",'様式C_研究責任医師'!J104)</f>
      </c>
      <c r="M97" s="300" t="str">
        <f>IF('様式C_研究責任医師'!K103="","",'様式C_研究責任医師'!K104)</f>
        <v>給与の有無</v>
      </c>
      <c r="N97" s="227">
        <f>IF('様式C_研究分担医師等'!N125="","",'様式C_研究分担医師等'!N125)</f>
      </c>
      <c r="O97" s="238"/>
      <c r="P97" s="150"/>
      <c r="Q97" s="150"/>
    </row>
    <row r="98" spans="3:17" ht="97.5" customHeight="1">
      <c r="C98" s="521"/>
      <c r="D98" s="522"/>
      <c r="E98" s="523"/>
      <c r="F98" s="167" t="s">
        <v>51</v>
      </c>
      <c r="G98" s="145">
        <f>IF('様式C_研究分担医師等'!G126="","",'様式C_研究分担医師等'!G126)</f>
      </c>
      <c r="H98" s="269"/>
      <c r="I98" s="149">
        <f>IF('様式C_研究分担医師等'!J126="","",'様式C_研究分担医師等'!J126)</f>
      </c>
      <c r="J98" s="269"/>
      <c r="K98" s="480">
        <f>IF('様式C_研究分担医師等'!M126="","",'様式C_研究分担医師等'!M126)</f>
      </c>
      <c r="L98" s="481">
        <f>IF('様式C_研究責任医師'!J104="","",'様式C_研究責任医師'!J105)</f>
      </c>
      <c r="M98" s="300" t="str">
        <f>IF('様式C_研究責任医師'!K104="","",'様式C_研究責任医師'!K105)</f>
        <v>経済的利益の内容(複数ある場合はすべて記載)</v>
      </c>
      <c r="N98" s="227">
        <f>IF('様式C_研究分担医師等'!N126="","",'様式C_研究分担医師等'!N126)</f>
      </c>
      <c r="O98" s="238"/>
      <c r="P98" s="150"/>
      <c r="Q98" s="150"/>
    </row>
    <row r="99" spans="3:17" ht="97.5" customHeight="1">
      <c r="C99" s="499" t="s">
        <v>181</v>
      </c>
      <c r="D99" s="500"/>
      <c r="E99" s="501"/>
      <c r="F99" s="166" t="s">
        <v>52</v>
      </c>
      <c r="G99" s="145">
        <f>IF('様式C_研究分担医師等'!G127="","",'様式C_研究分担医師等'!G127)</f>
      </c>
      <c r="H99" s="224" t="str">
        <f>IF('様式C_研究分担医師等'!I127="はい","株式保有あり",IF('様式C_研究分担医師等'!I127="いいえ","株式保有なし","-"))</f>
        <v>-</v>
      </c>
      <c r="I99" s="149">
        <f>IF('様式C_研究分担医師等'!J127="","",'様式C_研究分担医師等'!J127)</f>
      </c>
      <c r="J99" s="225" t="str">
        <f>IF('様式C_研究分担医師等'!L127="はい","株式保有あり",IF('様式C_研究分担医師等'!L127="いいえ","株式保有なし","-"))</f>
        <v>-</v>
      </c>
      <c r="K99" s="480">
        <f>IF('様式C_研究分担医師等'!M127="","",'様式C_研究分担医師等'!M127)</f>
      </c>
      <c r="L99" s="481">
        <f>IF('様式C_研究責任医師'!J106="","",'様式C_研究責任医師'!J106)</f>
      </c>
      <c r="M99" s="300" t="str">
        <f>IF('様式C_研究責任医師'!K106="","",'様式C_研究責任医師'!K106)</f>
        <v>受入金額(円)</v>
      </c>
      <c r="N99" s="227">
        <f>IF('様式C_研究分担医師等'!N127="","",'様式C_研究分担医師等'!N127)</f>
      </c>
      <c r="O99" s="238"/>
      <c r="P99" s="150"/>
      <c r="Q99" s="150"/>
    </row>
    <row r="100" spans="3:17" ht="97.5" customHeight="1">
      <c r="C100" s="502"/>
      <c r="D100" s="503"/>
      <c r="E100" s="504"/>
      <c r="F100" s="167" t="s">
        <v>51</v>
      </c>
      <c r="G100" s="145">
        <f>IF('様式C_研究分担医師等'!G129="","",'様式C_研究分担医師等'!G129)</f>
      </c>
      <c r="H100" s="224" t="str">
        <f>IF('様式C_研究分担医師等'!I129="はい","株式保有あり",IF('様式C_研究分担医師等'!I129="いいえ","株式保有なし","-"))</f>
        <v>-</v>
      </c>
      <c r="I100" s="149">
        <f>IF('様式C_研究分担医師等'!J129="","",'様式C_研究分担医師等'!J129)</f>
      </c>
      <c r="J100" s="225" t="str">
        <f>IF('様式C_研究分担医師等'!L129="はい","株式保有あり",IF('様式C_研究分担医師等'!L129="いいえ","株式保有なし","-"))</f>
        <v>-</v>
      </c>
      <c r="K100" s="480">
        <f>IF('様式C_研究分担医師等'!M129="","",'様式C_研究分担医師等'!M129)</f>
      </c>
      <c r="L100" s="481">
        <f>IF('様式C_研究責任医師'!J108="","",'様式C_研究責任医師'!J108)</f>
      </c>
      <c r="M100" s="300" t="str">
        <f>IF('様式C_研究責任医師'!K108="","",'様式C_研究責任医師'!K108)</f>
        <v>受入金額(円)</v>
      </c>
      <c r="N100" s="227">
        <f>IF('様式C_研究分担医師等'!N129="","",'様式C_研究分担医師等'!N129)</f>
      </c>
      <c r="O100" s="238"/>
      <c r="P100" s="150"/>
      <c r="Q100" s="150"/>
    </row>
    <row r="101" spans="3:17" ht="97.5" customHeight="1">
      <c r="C101" s="499" t="s">
        <v>173</v>
      </c>
      <c r="D101" s="500"/>
      <c r="E101" s="514"/>
      <c r="F101" s="151" t="s">
        <v>52</v>
      </c>
      <c r="G101" s="145">
        <f>IF('様式C_研究分担医師等'!G131="","",'様式C_研究分担医師等'!G131)</f>
      </c>
      <c r="H101" s="220" t="str">
        <f>IF('様式C_研究分担医師等'!I131="はい","知的財産への関与あり",IF('様式C_研究分担医師等'!I131="いいえ","知的財産への関与なし","-"))</f>
        <v>-</v>
      </c>
      <c r="I101" s="152">
        <f>IF('様式C_研究分担医師等'!J131="","",'様式C_研究分担医師等'!J131)</f>
      </c>
      <c r="J101" s="219" t="str">
        <f>IF('様式C_研究分担医師等'!L131="はい","知的財産への関与あり",IF('様式C_研究分担医師等'!L131="いいえ","知的財産への関与なし","-"))</f>
        <v>-</v>
      </c>
      <c r="K101" s="480">
        <f>IF('様式C_研究分担医師等'!M131="","",'様式C_研究分担医師等'!M131)</f>
      </c>
      <c r="L101" s="481">
        <f>IF('様式C_研究責任医師'!J110="","",'様式C_研究責任医師'!J110)</f>
      </c>
      <c r="M101" s="300" t="str">
        <f>IF('様式C_研究責任医師'!K110="","",'様式C_研究責任医師'!K110)</f>
        <v>役職等の種類</v>
      </c>
      <c r="N101" s="227">
        <f>IF('様式C_研究分担医師等'!N131="","",'様式C_研究分担医師等'!N131)</f>
      </c>
      <c r="O101" s="238"/>
      <c r="P101" s="150"/>
      <c r="Q101" s="150"/>
    </row>
    <row r="102" spans="3:17" ht="97.5" customHeight="1">
      <c r="C102" s="515"/>
      <c r="D102" s="516"/>
      <c r="E102" s="517"/>
      <c r="F102" s="167" t="s">
        <v>51</v>
      </c>
      <c r="G102" s="145">
        <f>IF('様式C_研究分担医師等'!G133="","",'様式C_研究分担医師等'!G133)</f>
      </c>
      <c r="H102" s="220" t="str">
        <f>IF('様式C_研究分担医師等'!I133="はい","知的財産への関与あり",IF('様式C_研究分担医師等'!I133="いいえ","知的財産への関与なし","-"))</f>
        <v>-</v>
      </c>
      <c r="I102" s="152">
        <f>IF('様式C_研究分担医師等'!J133="","",'様式C_研究分担医師等'!J133)</f>
      </c>
      <c r="J102" s="219" t="str">
        <f>IF('様式C_研究分担医師等'!L133="はい","知的財産への関与あり",IF('様式C_研究分担医師等'!L133="いいえ","知的財産への関与なし","-"))</f>
        <v>-</v>
      </c>
      <c r="K102" s="480">
        <f>IF('様式C_研究分担医師等'!M133="","",'様式C_研究分担医師等'!M133)</f>
      </c>
      <c r="L102" s="481">
        <f>IF('様式C_研究責任医師'!J112="","",'様式C_研究責任医師'!J112)</f>
      </c>
      <c r="M102" s="300" t="str">
        <f>IF('様式C_研究責任医師'!K112="","",'様式C_研究責任医師'!K112)</f>
        <v>株式の保有又は出資の内容</v>
      </c>
      <c r="N102" s="227">
        <f>IF('様式C_研究分担医師等'!N133="","",'様式C_研究分担医師等'!N133)</f>
      </c>
      <c r="O102" s="238"/>
      <c r="P102" s="238"/>
      <c r="Q102" s="238"/>
    </row>
    <row r="103" ht="18.75"/>
    <row r="104" spans="5:17" ht="31.5" customHeight="1">
      <c r="E104" s="140" t="s">
        <v>78</v>
      </c>
      <c r="F104" s="141" t="s">
        <v>132</v>
      </c>
      <c r="G104" s="577">
        <f>IF(G20="","",G20)</f>
      </c>
      <c r="H104" s="578"/>
      <c r="I104" s="579"/>
      <c r="J104" s="579"/>
      <c r="K104" s="579"/>
      <c r="L104" s="579"/>
      <c r="M104" s="579"/>
      <c r="N104" s="579"/>
      <c r="O104" s="579"/>
      <c r="P104" s="579"/>
      <c r="Q104" s="580"/>
    </row>
    <row r="105" spans="5:17" ht="19.5" customHeight="1">
      <c r="E105" s="142"/>
      <c r="F105" s="139"/>
      <c r="I105" s="139"/>
      <c r="J105" s="139"/>
      <c r="P105" s="102"/>
      <c r="Q105" s="102"/>
    </row>
    <row r="106" spans="3:17" ht="21" customHeight="1">
      <c r="C106" s="505" t="s">
        <v>62</v>
      </c>
      <c r="D106" s="506"/>
      <c r="E106" s="506"/>
      <c r="F106" s="507"/>
      <c r="G106" s="479" t="s">
        <v>61</v>
      </c>
      <c r="H106" s="316"/>
      <c r="I106" s="479" t="s">
        <v>79</v>
      </c>
      <c r="J106" s="316"/>
      <c r="K106" s="486" t="s">
        <v>111</v>
      </c>
      <c r="L106" s="506"/>
      <c r="M106" s="506"/>
      <c r="N106" s="507"/>
      <c r="O106" s="478" t="s">
        <v>112</v>
      </c>
      <c r="P106" s="478" t="s">
        <v>113</v>
      </c>
      <c r="Q106" s="478" t="s">
        <v>114</v>
      </c>
    </row>
    <row r="107" spans="3:17" ht="21" customHeight="1">
      <c r="C107" s="508"/>
      <c r="D107" s="509"/>
      <c r="E107" s="509"/>
      <c r="F107" s="510"/>
      <c r="G107" s="496" t="s">
        <v>23</v>
      </c>
      <c r="H107" s="478" t="s">
        <v>194</v>
      </c>
      <c r="I107" s="496" t="s">
        <v>23</v>
      </c>
      <c r="J107" s="478" t="s">
        <v>194</v>
      </c>
      <c r="K107" s="508"/>
      <c r="L107" s="581"/>
      <c r="M107" s="581"/>
      <c r="N107" s="510"/>
      <c r="O107" s="495"/>
      <c r="P107" s="497"/>
      <c r="Q107" s="497"/>
    </row>
    <row r="108" spans="3:17" ht="36.75" customHeight="1">
      <c r="C108" s="511"/>
      <c r="D108" s="512"/>
      <c r="E108" s="512"/>
      <c r="F108" s="513"/>
      <c r="G108" s="479"/>
      <c r="H108" s="305"/>
      <c r="I108" s="479"/>
      <c r="J108" s="305"/>
      <c r="K108" s="511"/>
      <c r="L108" s="512"/>
      <c r="M108" s="512"/>
      <c r="N108" s="513"/>
      <c r="O108" s="496"/>
      <c r="P108" s="498"/>
      <c r="Q108" s="498"/>
    </row>
    <row r="109" spans="3:17" ht="67.5" customHeight="1">
      <c r="C109" s="377" t="s">
        <v>177</v>
      </c>
      <c r="D109" s="422"/>
      <c r="E109" s="300"/>
      <c r="F109" s="56" t="s">
        <v>52</v>
      </c>
      <c r="G109" s="149">
        <f>IF('様式C_研究分担医師等'!G141="","",'様式C_研究分担医師等'!G141)</f>
      </c>
      <c r="H109" s="269"/>
      <c r="I109" s="149">
        <f>IF('様式C_研究分担医師等'!J141="","",'様式C_研究分担医師等'!J141)</f>
      </c>
      <c r="J109" s="269"/>
      <c r="K109" s="480">
        <f>IF('様式C_研究分担医師等'!M141="","",'様式C_研究分担医師等'!M141)</f>
      </c>
      <c r="L109" s="481">
        <f>IF('様式C_研究責任医師'!J113="","",'様式C_研究責任医師'!J113)</f>
      </c>
      <c r="M109" s="583" t="str">
        <f>IF('様式C_研究責任医師'!K113="","",'様式C_研究責任医師'!K113)</f>
        <v>株式を保有している</v>
      </c>
      <c r="N109" s="226">
        <f>IF('様式C_研究分担医師等'!N141="","",'様式C_研究分担医師等'!N141)</f>
      </c>
      <c r="O109" s="150"/>
      <c r="P109" s="150"/>
      <c r="Q109" s="143"/>
    </row>
    <row r="110" spans="3:17" ht="97.5" customHeight="1">
      <c r="C110" s="499" t="s">
        <v>178</v>
      </c>
      <c r="D110" s="500"/>
      <c r="E110" s="514"/>
      <c r="F110" s="166" t="s">
        <v>52</v>
      </c>
      <c r="G110" s="145">
        <f>IF('様式C_研究分担医師等'!G142="","",'様式C_研究分担医師等'!G142)</f>
      </c>
      <c r="H110" s="220" t="str">
        <f>IF('様式C_研究分担医師等'!I143="有","給与あり",IF('様式C_研究分担医師等'!I143="無","給与なし","-"))</f>
        <v>-</v>
      </c>
      <c r="I110" s="145">
        <f>IF('様式C_研究分担医師等'!J142="","",'様式C_研究分担医師等'!J142)</f>
      </c>
      <c r="J110" s="221" t="str">
        <f>IF('様式C_研究分担医師等'!L143="有","給与あり",IF('様式C_研究分担医師等'!L143="無","給与なし","-"))</f>
        <v>-</v>
      </c>
      <c r="K110" s="480">
        <f>IF('様式C_研究分担医師等'!M142="","",'様式C_研究分担医師等'!M142)</f>
      </c>
      <c r="L110" s="481">
        <f>IF('様式C_研究責任医師'!J114="","",'様式C_研究責任医師'!J114)</f>
      </c>
      <c r="M110" s="300" t="str">
        <f>IF('様式C_研究責任医師'!K114="","",'様式C_研究責任医師'!K114)</f>
        <v>株式の保有又は出資の内容</v>
      </c>
      <c r="N110" s="227">
        <f>IF('様式C_研究分担医師等'!N142="","",'様式C_研究分担医師等'!N142)</f>
      </c>
      <c r="O110" s="238"/>
      <c r="P110" s="238"/>
      <c r="Q110" s="146"/>
    </row>
    <row r="111" spans="3:17" ht="97.5" customHeight="1">
      <c r="C111" s="499" t="s">
        <v>171</v>
      </c>
      <c r="D111" s="500"/>
      <c r="E111" s="514"/>
      <c r="F111" s="166" t="s">
        <v>52</v>
      </c>
      <c r="G111" s="145">
        <f>IF('様式C_研究分担医師等'!G144="","",'様式C_研究分担医師等'!G144)</f>
      </c>
      <c r="H111" s="220" t="str">
        <f>IF('様式C_研究分担医師等'!I145&gt;=2500000,"250万円以上の利益あり","-")</f>
        <v>-</v>
      </c>
      <c r="I111" s="145">
        <f>IF('様式C_研究分担医師等'!J144="","",'様式C_研究分担医師等'!J144)</f>
      </c>
      <c r="J111" s="221" t="str">
        <f>IF('様式C_研究分担医師等'!L145&gt;=2500000,"250万円以上の利益あり","-")</f>
        <v>-</v>
      </c>
      <c r="K111" s="480">
        <f>IF('様式C_研究分担医師等'!M144="","",'様式C_研究分担医師等'!M144)</f>
      </c>
      <c r="L111" s="481">
        <f>IF('様式C_研究責任医師'!J116="","",'様式C_研究責任医師'!J116)</f>
      </c>
      <c r="M111" s="300" t="str">
        <f>IF('様式C_研究責任医師'!K116="","",'様式C_研究責任医師'!K116)</f>
        <v>その他の関与</v>
      </c>
      <c r="N111" s="227">
        <f>IF('様式C_研究分担医師等'!N144="","",'様式C_研究分担医師等'!N144)</f>
      </c>
      <c r="O111" s="238"/>
      <c r="P111" s="238"/>
      <c r="Q111" s="146"/>
    </row>
    <row r="112" spans="3:17" ht="97.5" customHeight="1">
      <c r="C112" s="527"/>
      <c r="D112" s="528"/>
      <c r="E112" s="529"/>
      <c r="F112" s="167" t="s">
        <v>51</v>
      </c>
      <c r="G112" s="145">
        <f>IF('様式C_研究分担医師等'!G146="","",'様式C_研究分担医師等'!G146)</f>
      </c>
      <c r="H112" s="222" t="str">
        <f>IF('様式C_研究分担医師等'!I147&gt;=2500000,"250万円以上の利益あり","-")</f>
        <v>-</v>
      </c>
      <c r="I112" s="148">
        <f>IF('様式C_研究分担医師等'!J146="","",'様式C_研究分担医師等'!J146)</f>
      </c>
      <c r="J112" s="223" t="str">
        <f>IF('様式C_研究分担医師等'!L147&gt;=2500000,"250万円以上の利益あり","-")</f>
        <v>-</v>
      </c>
      <c r="K112" s="480">
        <f>IF('様式C_研究分担医師等'!M146="","",'様式C_研究分担医師等'!M146)</f>
      </c>
      <c r="L112" s="481">
        <f>IF('様式C_研究責任医師'!J118="","",'様式C_研究責任医師'!J118)</f>
      </c>
      <c r="M112" s="300" t="str">
        <f>IF('様式C_研究責任医師'!K118="","",'様式C_研究責任医師'!K118)</f>
        <v>その他の関与</v>
      </c>
      <c r="N112" s="227">
        <f>IF('様式C_研究分担医師等'!N146="","",'様式C_研究分担医師等'!N146)</f>
      </c>
      <c r="O112" s="238"/>
      <c r="P112" s="238"/>
      <c r="Q112" s="146"/>
    </row>
    <row r="113" spans="3:17" ht="97.5" customHeight="1">
      <c r="C113" s="518" t="s">
        <v>180</v>
      </c>
      <c r="D113" s="519"/>
      <c r="E113" s="520"/>
      <c r="F113" s="166" t="s">
        <v>52</v>
      </c>
      <c r="G113" s="145">
        <f>IF('様式C_研究分担医師等'!G148="","",'様式C_研究分担医師等'!G148)</f>
      </c>
      <c r="H113" s="269"/>
      <c r="I113" s="149">
        <f>IF('様式C_研究分担医師等'!J148="","",'様式C_研究分担医師等'!J148)</f>
      </c>
      <c r="J113" s="269"/>
      <c r="K113" s="480">
        <f>IF('様式C_研究分担医師等'!M148="","",'様式C_研究分担医師等'!M148)</f>
      </c>
      <c r="L113" s="481">
        <f>IF('様式C_研究責任医師'!J119="","",'様式C_研究責任医師'!J120)</f>
      </c>
      <c r="M113" s="300">
        <f>IF('様式C_研究責任医師'!K119="","",'様式C_研究責任医師'!K120)</f>
      </c>
      <c r="N113" s="227">
        <f>IF('様式C_研究分担医師等'!N148="","",'様式C_研究分担医師等'!N148)</f>
      </c>
      <c r="O113" s="238"/>
      <c r="P113" s="150"/>
      <c r="Q113" s="150"/>
    </row>
    <row r="114" spans="3:17" ht="97.5" customHeight="1">
      <c r="C114" s="521"/>
      <c r="D114" s="522"/>
      <c r="E114" s="523"/>
      <c r="F114" s="167" t="s">
        <v>51</v>
      </c>
      <c r="G114" s="145">
        <f>IF('様式C_研究分担医師等'!G149="","",'様式C_研究分担医師等'!G149)</f>
      </c>
      <c r="H114" s="269"/>
      <c r="I114" s="149">
        <f>IF('様式C_研究分担医師等'!J149="","",'様式C_研究分担医師等'!J149)</f>
      </c>
      <c r="J114" s="269"/>
      <c r="K114" s="480">
        <f>IF('様式C_研究分担医師等'!M149="","",'様式C_研究分担医師等'!M149)</f>
      </c>
      <c r="L114" s="481">
        <f>IF('様式C_研究責任医師'!J120="","",'様式C_研究責任医師'!J121)</f>
      </c>
      <c r="M114" s="300">
        <f>IF('様式C_研究責任医師'!K120="","",'様式C_研究責任医師'!K121)</f>
      </c>
      <c r="N114" s="227">
        <f>IF('様式C_研究分担医師等'!N149="","",'様式C_研究分担医師等'!N149)</f>
      </c>
      <c r="O114" s="238"/>
      <c r="P114" s="150"/>
      <c r="Q114" s="150"/>
    </row>
    <row r="115" spans="3:17" ht="97.5" customHeight="1">
      <c r="C115" s="499" t="s">
        <v>181</v>
      </c>
      <c r="D115" s="500"/>
      <c r="E115" s="501"/>
      <c r="F115" s="166" t="s">
        <v>52</v>
      </c>
      <c r="G115" s="145">
        <f>IF('様式C_研究分担医師等'!G150="","",'様式C_研究分担医師等'!G150)</f>
      </c>
      <c r="H115" s="224" t="str">
        <f>IF('様式C_研究分担医師等'!I150="はい","株式保有あり",IF('様式C_研究分担医師等'!I150="いいえ","株式保有なし","-"))</f>
        <v>-</v>
      </c>
      <c r="I115" s="149">
        <f>IF('様式C_研究分担医師等'!J150="","",'様式C_研究分担医師等'!J150)</f>
      </c>
      <c r="J115" s="225" t="str">
        <f>IF('様式C_研究分担医師等'!L150="はい","株式保有あり",IF('様式C_研究分担医師等'!L150="いいえ","株式保有なし","-"))</f>
        <v>-</v>
      </c>
      <c r="K115" s="480">
        <f>IF('様式C_研究分担医師等'!M150="","",'様式C_研究分担医師等'!M150)</f>
      </c>
      <c r="L115" s="481" t="str">
        <f>IF('様式C_研究責任医師'!J122="","",'様式C_研究責任医師'!J122)</f>
        <v>今年度</v>
      </c>
      <c r="M115" s="300">
        <f>IF('様式C_研究責任医師'!K122="","",'様式C_研究責任医師'!K122)</f>
      </c>
      <c r="N115" s="227">
        <f>IF('様式C_研究分担医師等'!N150="","",'様式C_研究分担医師等'!N150)</f>
      </c>
      <c r="O115" s="238"/>
      <c r="P115" s="150"/>
      <c r="Q115" s="150"/>
    </row>
    <row r="116" spans="3:17" ht="97.5" customHeight="1">
      <c r="C116" s="502"/>
      <c r="D116" s="503"/>
      <c r="E116" s="504"/>
      <c r="F116" s="167" t="s">
        <v>51</v>
      </c>
      <c r="G116" s="145">
        <f>IF('様式C_研究分担医師等'!G152="","",'様式C_研究分担医師等'!G152)</f>
      </c>
      <c r="H116" s="224" t="str">
        <f>IF('様式C_研究分担医師等'!I152="はい","株式保有あり",IF('様式C_研究分担医師等'!I152="いいえ","株式保有なし","-"))</f>
        <v>-</v>
      </c>
      <c r="I116" s="149">
        <f>IF('様式C_研究分担医師等'!J152="","",'様式C_研究分担医師等'!J152)</f>
      </c>
      <c r="J116" s="225" t="str">
        <f>IF('様式C_研究分担医師等'!L152="はい","株式保有あり",IF('様式C_研究分担医師等'!L152="いいえ","株式保有なし","-"))</f>
        <v>-</v>
      </c>
      <c r="K116" s="480">
        <f>IF('様式C_研究分担医師等'!M152="","",'様式C_研究分担医師等'!M152)</f>
      </c>
      <c r="L116" s="481">
        <f>IF('様式C_研究責任医師'!J124="","",'様式C_研究責任医師'!J124)</f>
      </c>
      <c r="M116" s="300" t="str">
        <f>IF('様式C_研究責任医師'!K124="","",'様式C_研究責任医師'!K124)</f>
        <v>COIの内容について
詳細を選択・記述</v>
      </c>
      <c r="N116" s="227">
        <f>IF('様式C_研究分担医師等'!N152="","",'様式C_研究分担医師等'!N152)</f>
      </c>
      <c r="O116" s="238"/>
      <c r="P116" s="150"/>
      <c r="Q116" s="150"/>
    </row>
    <row r="117" spans="3:17" ht="97.5" customHeight="1">
      <c r="C117" s="499" t="s">
        <v>173</v>
      </c>
      <c r="D117" s="500"/>
      <c r="E117" s="514"/>
      <c r="F117" s="151" t="s">
        <v>52</v>
      </c>
      <c r="G117" s="145">
        <f>IF('様式C_研究分担医師等'!G154="","",'様式C_研究分担医師等'!G154)</f>
      </c>
      <c r="H117" s="220" t="str">
        <f>IF('様式C_研究分担医師等'!I154="はい","知的財産への関与あり",IF('様式C_研究分担医師等'!I154="いいえ","知的財産への関与なし","-"))</f>
        <v>-</v>
      </c>
      <c r="I117" s="152">
        <f>IF('様式C_研究分担医師等'!J154="","",'様式C_研究分担医師等'!J154)</f>
      </c>
      <c r="J117" s="219" t="str">
        <f>IF('様式C_研究分担医師等'!L154="はい","知的財産への関与あり",IF('様式C_研究分担医師等'!L154="いいえ","知的財産への関与なし","-"))</f>
        <v>-</v>
      </c>
      <c r="K117" s="480">
        <f>IF('様式C_研究分担医師等'!M154="","",'様式C_研究分担医師等'!M154)</f>
      </c>
      <c r="L117" s="481">
        <f>IF('様式C_研究責任医師'!J126="","",'様式C_研究責任医師'!J126)</f>
      </c>
      <c r="M117" s="300" t="str">
        <f>IF('様式C_研究責任医師'!K126="","",'様式C_研究責任医師'!K126)</f>
        <v>期間</v>
      </c>
      <c r="N117" s="227">
        <f>IF('様式C_研究分担医師等'!N154="","",'様式C_研究分担医師等'!N154)</f>
      </c>
      <c r="O117" s="238"/>
      <c r="P117" s="150"/>
      <c r="Q117" s="150"/>
    </row>
    <row r="118" spans="3:17" ht="97.5" customHeight="1">
      <c r="C118" s="515"/>
      <c r="D118" s="516"/>
      <c r="E118" s="517"/>
      <c r="F118" s="167" t="s">
        <v>51</v>
      </c>
      <c r="G118" s="145">
        <f>IF('様式C_研究分担医師等'!G156="","",'様式C_研究分担医師等'!G156)</f>
      </c>
      <c r="H118" s="220" t="str">
        <f>IF('様式C_研究分担医師等'!I156="はい","知的財産への関与あり",IF('様式C_研究分担医師等'!I156="いいえ","知的財産への関与なし","-"))</f>
        <v>-</v>
      </c>
      <c r="I118" s="152">
        <f>IF('様式C_研究分担医師等'!J156="","",'様式C_研究分担医師等'!J156)</f>
      </c>
      <c r="J118" s="219" t="str">
        <f>IF('様式C_研究分担医師等'!L156="はい","知的財産への関与あり",IF('様式C_研究分担医師等'!L156="いいえ","知的財産への関与なし","-"))</f>
        <v>-</v>
      </c>
      <c r="K118" s="480">
        <f>IF('様式C_研究分担医師等'!M156="","",'様式C_研究分担医師等'!M156)</f>
      </c>
      <c r="L118" s="481">
        <f>IF('様式C_研究責任医師'!J128="","",'様式C_研究責任医師'!J128)</f>
      </c>
      <c r="M118" s="300" t="str">
        <f>IF('様式C_研究責任医師'!K128="","",'様式C_研究責任医師'!K128)</f>
        <v>経済的利益の内容(複数ある場合はすべて記載)</v>
      </c>
      <c r="N118" s="227">
        <f>IF('様式C_研究分担医師等'!N156="","",'様式C_研究分担医師等'!N156)</f>
      </c>
      <c r="O118" s="238"/>
      <c r="P118" s="238"/>
      <c r="Q118" s="238"/>
    </row>
    <row r="119" spans="3:17" ht="19.5" customHeight="1">
      <c r="C119" s="153"/>
      <c r="D119" s="153"/>
      <c r="E119" s="154"/>
      <c r="F119" s="155"/>
      <c r="G119" s="130"/>
      <c r="H119" s="130"/>
      <c r="I119" s="156"/>
      <c r="J119" s="156"/>
      <c r="K119" s="157"/>
      <c r="L119" s="157"/>
      <c r="M119" s="157"/>
      <c r="N119" s="157"/>
      <c r="O119" s="157"/>
      <c r="P119" s="157"/>
      <c r="Q119" s="157"/>
    </row>
    <row r="120" spans="5:17" ht="31.5" customHeight="1">
      <c r="E120" s="140" t="s">
        <v>78</v>
      </c>
      <c r="F120" s="141" t="s">
        <v>133</v>
      </c>
      <c r="G120" s="577">
        <f>IF(G21="","",G21)</f>
      </c>
      <c r="H120" s="578"/>
      <c r="I120" s="579"/>
      <c r="J120" s="579"/>
      <c r="K120" s="579"/>
      <c r="L120" s="579"/>
      <c r="M120" s="579"/>
      <c r="N120" s="579"/>
      <c r="O120" s="579"/>
      <c r="P120" s="579"/>
      <c r="Q120" s="580"/>
    </row>
    <row r="121" spans="5:17" ht="19.5" customHeight="1">
      <c r="E121" s="142"/>
      <c r="F121" s="139"/>
      <c r="I121" s="139"/>
      <c r="J121" s="139"/>
      <c r="P121" s="102"/>
      <c r="Q121" s="102"/>
    </row>
    <row r="122" spans="3:17" ht="21" customHeight="1">
      <c r="C122" s="505" t="s">
        <v>62</v>
      </c>
      <c r="D122" s="506"/>
      <c r="E122" s="506"/>
      <c r="F122" s="507"/>
      <c r="G122" s="479" t="s">
        <v>61</v>
      </c>
      <c r="H122" s="316"/>
      <c r="I122" s="479" t="s">
        <v>79</v>
      </c>
      <c r="J122" s="316"/>
      <c r="K122" s="486" t="s">
        <v>111</v>
      </c>
      <c r="L122" s="506"/>
      <c r="M122" s="506"/>
      <c r="N122" s="507"/>
      <c r="O122" s="478" t="s">
        <v>112</v>
      </c>
      <c r="P122" s="478" t="s">
        <v>113</v>
      </c>
      <c r="Q122" s="478" t="s">
        <v>114</v>
      </c>
    </row>
    <row r="123" spans="3:17" ht="21" customHeight="1">
      <c r="C123" s="508"/>
      <c r="D123" s="509"/>
      <c r="E123" s="509"/>
      <c r="F123" s="510"/>
      <c r="G123" s="496" t="s">
        <v>23</v>
      </c>
      <c r="H123" s="478" t="s">
        <v>194</v>
      </c>
      <c r="I123" s="496" t="s">
        <v>23</v>
      </c>
      <c r="J123" s="478" t="s">
        <v>194</v>
      </c>
      <c r="K123" s="508"/>
      <c r="L123" s="581"/>
      <c r="M123" s="581"/>
      <c r="N123" s="510"/>
      <c r="O123" s="495"/>
      <c r="P123" s="497"/>
      <c r="Q123" s="497"/>
    </row>
    <row r="124" spans="3:17" ht="36.75" customHeight="1">
      <c r="C124" s="511"/>
      <c r="D124" s="512"/>
      <c r="E124" s="512"/>
      <c r="F124" s="513"/>
      <c r="G124" s="479"/>
      <c r="H124" s="305"/>
      <c r="I124" s="479"/>
      <c r="J124" s="305"/>
      <c r="K124" s="511"/>
      <c r="L124" s="512"/>
      <c r="M124" s="512"/>
      <c r="N124" s="513"/>
      <c r="O124" s="496"/>
      <c r="P124" s="498"/>
      <c r="Q124" s="498"/>
    </row>
    <row r="125" spans="3:17" ht="67.5" customHeight="1">
      <c r="C125" s="377" t="s">
        <v>177</v>
      </c>
      <c r="D125" s="422"/>
      <c r="E125" s="300"/>
      <c r="F125" s="56" t="s">
        <v>52</v>
      </c>
      <c r="G125" s="149">
        <f>IF('様式C_研究分担医師等'!G164="","",'様式C_研究分担医師等'!G164)</f>
      </c>
      <c r="H125" s="269"/>
      <c r="I125" s="149">
        <f>IF('様式C_研究分担医師等'!J164="","",'様式C_研究分担医師等'!J164)</f>
      </c>
      <c r="J125" s="269"/>
      <c r="K125" s="480">
        <f>IF('様式C_研究分担医師等'!M164="","",'様式C_研究分担医師等'!M164)</f>
      </c>
      <c r="L125" s="481">
        <f>IF('様式C_研究責任医師'!J129="","",'様式C_研究責任医師'!J129)</f>
      </c>
      <c r="M125" s="583" t="str">
        <f>IF('様式C_研究責任医師'!K129="","",'様式C_研究責任医師'!K129)</f>
        <v>受入金額(円)</v>
      </c>
      <c r="N125" s="226">
        <f>IF('様式C_研究分担医師等'!N164="","",'様式C_研究分担医師等'!N164)</f>
      </c>
      <c r="O125" s="150"/>
      <c r="P125" s="150"/>
      <c r="Q125" s="143"/>
    </row>
    <row r="126" spans="3:17" ht="97.5" customHeight="1">
      <c r="C126" s="499" t="s">
        <v>178</v>
      </c>
      <c r="D126" s="500"/>
      <c r="E126" s="514"/>
      <c r="F126" s="166" t="s">
        <v>52</v>
      </c>
      <c r="G126" s="145">
        <f>IF('様式C_研究分担医師等'!G165="","",'様式C_研究分担医師等'!G165)</f>
      </c>
      <c r="H126" s="220" t="str">
        <f>IF('様式C_研究分担医師等'!I166="有","給与あり",IF('様式C_研究分担医師等'!I166="無","給与なし","-"))</f>
        <v>-</v>
      </c>
      <c r="I126" s="145">
        <f>IF('様式C_研究分担医師等'!J165="","",'様式C_研究分担医師等'!J165)</f>
      </c>
      <c r="J126" s="221" t="str">
        <f>IF('様式C_研究分担医師等'!L166="有","給与あり",IF('様式C_研究分担医師等'!L166="無","給与なし","-"))</f>
        <v>-</v>
      </c>
      <c r="K126" s="480">
        <f>IF('様式C_研究分担医師等'!M165="","",'様式C_研究分担医師等'!M165)</f>
      </c>
      <c r="L126" s="481">
        <f>IF('様式C_研究責任医師'!J130="","",'様式C_研究責任医師'!J130)</f>
      </c>
      <c r="M126" s="300" t="str">
        <f>IF('様式C_研究責任医師'!K130="","",'様式C_研究責任医師'!K130)</f>
        <v>経済的利益の内容(複数ある場合はすべて記載)</v>
      </c>
      <c r="N126" s="227">
        <f>IF('様式C_研究分担医師等'!N165="","",'様式C_研究分担医師等'!N165)</f>
      </c>
      <c r="O126" s="97"/>
      <c r="P126" s="97"/>
      <c r="Q126" s="146"/>
    </row>
    <row r="127" spans="3:17" ht="97.5" customHeight="1">
      <c r="C127" s="499" t="s">
        <v>171</v>
      </c>
      <c r="D127" s="500"/>
      <c r="E127" s="514"/>
      <c r="F127" s="166" t="s">
        <v>52</v>
      </c>
      <c r="G127" s="145">
        <f>IF('様式C_研究分担医師等'!G167="","",'様式C_研究分担医師等'!G167)</f>
      </c>
      <c r="H127" s="220" t="str">
        <f>IF('様式C_研究分担医師等'!I168&gt;=2500000,"250万円以上の利益あり","-")</f>
        <v>-</v>
      </c>
      <c r="I127" s="145">
        <f>IF('様式C_研究分担医師等'!J167="","",'様式C_研究分担医師等'!J167)</f>
      </c>
      <c r="J127" s="221" t="str">
        <f>IF('様式C_研究分担医師等'!L168&gt;=2500000,"250万円以上の利益あり","-")</f>
        <v>-</v>
      </c>
      <c r="K127" s="480">
        <f>IF('様式C_研究分担医師等'!M167="","",'様式C_研究分担医師等'!M167)</f>
      </c>
      <c r="L127" s="481">
        <f>IF('様式C_研究責任医師'!J132="","",'様式C_研究責任医師'!J132)</f>
      </c>
      <c r="M127" s="300" t="str">
        <f>IF('様式C_研究責任医師'!K132="","",'様式C_研究責任医師'!K132)</f>
        <v>役職等の種類</v>
      </c>
      <c r="N127" s="227">
        <f>IF('様式C_研究分担医師等'!N167="","",'様式C_研究分担医師等'!N167)</f>
      </c>
      <c r="O127" s="97"/>
      <c r="P127" s="97"/>
      <c r="Q127" s="146"/>
    </row>
    <row r="128" spans="3:17" ht="97.5" customHeight="1">
      <c r="C128" s="527"/>
      <c r="D128" s="528"/>
      <c r="E128" s="529"/>
      <c r="F128" s="167" t="s">
        <v>51</v>
      </c>
      <c r="G128" s="145">
        <f>IF('様式C_研究分担医師等'!G169="","",'様式C_研究分担医師等'!G169)</f>
      </c>
      <c r="H128" s="222" t="str">
        <f>IF('様式C_研究分担医師等'!I170&gt;=2500000,"250万円以上の利益あり","-")</f>
        <v>-</v>
      </c>
      <c r="I128" s="148">
        <f>IF('様式C_研究分担医師等'!J169="","",'様式C_研究分担医師等'!J169)</f>
      </c>
      <c r="J128" s="223" t="str">
        <f>IF('様式C_研究分担医師等'!L170&gt;=2500000,"250万円以上の利益あり","-")</f>
        <v>-</v>
      </c>
      <c r="K128" s="480">
        <f>IF('様式C_研究分担医師等'!M169="","",'様式C_研究分担医師等'!M169)</f>
      </c>
      <c r="L128" s="481">
        <f>IF('様式C_研究責任医師'!J134="","",'様式C_研究責任医師'!J134)</f>
      </c>
      <c r="M128" s="300" t="str">
        <f>IF('様式C_研究責任医師'!K134="","",'様式C_研究責任医師'!K134)</f>
        <v>株式を保有している</v>
      </c>
      <c r="N128" s="227">
        <f>IF('様式C_研究分担医師等'!N169="","",'様式C_研究分担医師等'!N169)</f>
      </c>
      <c r="O128" s="97"/>
      <c r="P128" s="97"/>
      <c r="Q128" s="146"/>
    </row>
    <row r="129" spans="3:17" ht="97.5" customHeight="1">
      <c r="C129" s="518" t="s">
        <v>180</v>
      </c>
      <c r="D129" s="519"/>
      <c r="E129" s="520"/>
      <c r="F129" s="166" t="s">
        <v>52</v>
      </c>
      <c r="G129" s="145">
        <f>IF('様式C_研究分担医師等'!G171="","",'様式C_研究分担医師等'!G171)</f>
      </c>
      <c r="H129" s="269"/>
      <c r="I129" s="149">
        <f>IF('様式C_研究分担医師等'!J171="","",'様式C_研究分担医師等'!J171)</f>
      </c>
      <c r="J129" s="269"/>
      <c r="K129" s="480">
        <f>IF('様式C_研究分担医師等'!M171="","",'様式C_研究分担医師等'!M171)</f>
      </c>
      <c r="L129" s="481">
        <f>IF('様式C_研究責任医師'!J135="","",'様式C_研究責任医師'!J136)</f>
      </c>
      <c r="M129" s="300" t="str">
        <f>IF('様式C_研究責任医師'!K135="","",'様式C_研究責任医師'!K136)</f>
        <v>株式を保有している</v>
      </c>
      <c r="N129" s="227">
        <f>IF('様式C_研究分担医師等'!N171="","",'様式C_研究分担医師等'!N171)</f>
      </c>
      <c r="O129" s="97"/>
      <c r="P129" s="150"/>
      <c r="Q129" s="150"/>
    </row>
    <row r="130" spans="3:17" ht="97.5" customHeight="1">
      <c r="C130" s="521"/>
      <c r="D130" s="522"/>
      <c r="E130" s="523"/>
      <c r="F130" s="167" t="s">
        <v>51</v>
      </c>
      <c r="G130" s="145">
        <f>IF('様式C_研究分担医師等'!G172="","",'様式C_研究分担医師等'!G172)</f>
      </c>
      <c r="H130" s="269"/>
      <c r="I130" s="149">
        <f>IF('様式C_研究分担医師等'!J172="","",'様式C_研究分担医師等'!J172)</f>
      </c>
      <c r="J130" s="269"/>
      <c r="K130" s="480">
        <f>IF('様式C_研究分担医師等'!M172="","",'様式C_研究分担医師等'!M172)</f>
      </c>
      <c r="L130" s="481">
        <f>IF('様式C_研究責任医師'!J136="","",'様式C_研究責任医師'!J137)</f>
      </c>
      <c r="M130" s="300" t="str">
        <f>IF('様式C_研究責任医師'!K136="","",'様式C_研究責任医師'!K137)</f>
        <v>株式の保有又は出資の内容</v>
      </c>
      <c r="N130" s="227">
        <f>IF('様式C_研究分担医師等'!N172="","",'様式C_研究分担医師等'!N172)</f>
      </c>
      <c r="O130" s="97"/>
      <c r="P130" s="150"/>
      <c r="Q130" s="150"/>
    </row>
    <row r="131" spans="3:17" ht="97.5" customHeight="1">
      <c r="C131" s="499" t="s">
        <v>181</v>
      </c>
      <c r="D131" s="500"/>
      <c r="E131" s="501"/>
      <c r="F131" s="166" t="s">
        <v>52</v>
      </c>
      <c r="G131" s="145">
        <f>IF('様式C_研究分担医師等'!G173="","",'様式C_研究分担医師等'!G173)</f>
      </c>
      <c r="H131" s="224" t="str">
        <f>IF('様式C_研究分担医師等'!I173="はい","株式保有あり",IF('様式C_研究分担医師等'!I173="いいえ","株式保有なし","-"))</f>
        <v>-</v>
      </c>
      <c r="I131" s="149">
        <f>IF('様式C_研究分担医師等'!J173="","",'様式C_研究分担医師等'!J173)</f>
      </c>
      <c r="J131" s="225" t="str">
        <f>IF('様式C_研究分担医師等'!L173="はい","株式保有あり",IF('様式C_研究分担医師等'!L173="いいえ","株式保有なし","-"))</f>
        <v>-</v>
      </c>
      <c r="K131" s="480">
        <f>IF('様式C_研究分担医師等'!M173="","",'様式C_研究分担医師等'!M173)</f>
      </c>
      <c r="L131" s="481">
        <f>IF('様式C_研究責任医師'!J138="","",'様式C_研究責任医師'!J138)</f>
      </c>
      <c r="M131" s="300" t="str">
        <f>IF('様式C_研究責任医師'!K138="","",'様式C_研究責任医師'!K138)</f>
        <v>知的財産への関与有り</v>
      </c>
      <c r="N131" s="227">
        <f>IF('様式C_研究分担医師等'!N173="","",'様式C_研究分担医師等'!N173)</f>
      </c>
      <c r="O131" s="97"/>
      <c r="P131" s="150"/>
      <c r="Q131" s="150"/>
    </row>
    <row r="132" spans="3:17" ht="97.5" customHeight="1">
      <c r="C132" s="502"/>
      <c r="D132" s="503"/>
      <c r="E132" s="504"/>
      <c r="F132" s="167" t="s">
        <v>51</v>
      </c>
      <c r="G132" s="145">
        <f>IF('様式C_研究分担医師等'!G175="","",'様式C_研究分担医師等'!G175)</f>
      </c>
      <c r="H132" s="224" t="str">
        <f>IF('様式C_研究分担医師等'!I175="はい","株式保有あり",IF('様式C_研究分担医師等'!I175="いいえ","株式保有なし","-"))</f>
        <v>-</v>
      </c>
      <c r="I132" s="149">
        <f>IF('様式C_研究分担医師等'!J175="","",'様式C_研究分担医師等'!J175)</f>
      </c>
      <c r="J132" s="225" t="str">
        <f>IF('様式C_研究分担医師等'!L175="はい","株式保有あり",IF('様式C_研究分担医師等'!L175="いいえ","株式保有なし","-"))</f>
        <v>-</v>
      </c>
      <c r="K132" s="480">
        <f>IF('様式C_研究分担医師等'!M175="","",'様式C_研究分担医師等'!M175)</f>
      </c>
      <c r="L132" s="481">
        <f>IF('様式C_研究責任医師'!J140="","",'様式C_研究責任医師'!J140)</f>
      </c>
      <c r="M132" s="300" t="str">
        <f>IF('様式C_研究責任医師'!K140="","",'様式C_研究責任医師'!K140)</f>
        <v>知的財産への関与有り</v>
      </c>
      <c r="N132" s="227">
        <f>IF('様式C_研究分担医師等'!N175="","",'様式C_研究分担医師等'!N175)</f>
      </c>
      <c r="O132" s="97"/>
      <c r="P132" s="150"/>
      <c r="Q132" s="150"/>
    </row>
    <row r="133" spans="3:17" ht="97.5" customHeight="1">
      <c r="C133" s="499" t="s">
        <v>173</v>
      </c>
      <c r="D133" s="500"/>
      <c r="E133" s="514"/>
      <c r="F133" s="151" t="s">
        <v>52</v>
      </c>
      <c r="G133" s="145">
        <f>IF('様式C_研究分担医師等'!G177="","",'様式C_研究分担医師等'!G177)</f>
      </c>
      <c r="H133" s="220" t="str">
        <f>IF('様式C_研究分担医師等'!I177="はい","知的財産への関与あり",IF('様式C_研究分担医師等'!I177="いいえ","知的財産への関与なし","-"))</f>
        <v>-</v>
      </c>
      <c r="I133" s="152">
        <f>IF('様式C_研究分担医師等'!J177="","",'様式C_研究分担医師等'!J177)</f>
      </c>
      <c r="J133" s="219" t="str">
        <f>IF('様式C_研究分担医師等'!L177="はい","知的財産への関与あり",IF('様式C_研究分担医師等'!L177="いいえ","知的財産への関与なし","-"))</f>
        <v>-</v>
      </c>
      <c r="K133" s="480">
        <f>IF('様式C_研究分担医師等'!M177="","",'様式C_研究分担医師等'!M177)</f>
      </c>
      <c r="L133" s="481">
        <f>IF('様式C_研究責任医師'!J142="","",'様式C_研究責任医師'!J142)</f>
      </c>
      <c r="M133" s="300">
        <f>IF('様式C_研究責任医師'!K142="","",'様式C_研究責任医師'!K142)</f>
      </c>
      <c r="N133" s="227">
        <f>IF('様式C_研究分担医師等'!N177="","",'様式C_研究分担医師等'!N177)</f>
      </c>
      <c r="O133" s="97"/>
      <c r="P133" s="150"/>
      <c r="Q133" s="150"/>
    </row>
    <row r="134" spans="3:17" ht="97.5" customHeight="1">
      <c r="C134" s="515"/>
      <c r="D134" s="516"/>
      <c r="E134" s="517"/>
      <c r="F134" s="167" t="s">
        <v>51</v>
      </c>
      <c r="G134" s="145">
        <f>IF('様式C_研究分担医師等'!G179="","",'様式C_研究分担医師等'!G179)</f>
      </c>
      <c r="H134" s="220" t="str">
        <f>IF('様式C_研究分担医師等'!I179="はい","知的財産への関与あり",IF('様式C_研究分担医師等'!I179="いいえ","知的財産への関与なし","-"))</f>
        <v>-</v>
      </c>
      <c r="I134" s="152">
        <f>IF('様式C_研究分担医師等'!J179="","",'様式C_研究分担医師等'!J179)</f>
      </c>
      <c r="J134" s="219" t="str">
        <f>IF('様式C_研究分担医師等'!L179="はい","知的財産への関与あり",IF('様式C_研究分担医師等'!L179="いいえ","知的財産への関与なし","-"))</f>
        <v>-</v>
      </c>
      <c r="K134" s="480">
        <f>IF('様式C_研究分担医師等'!M179="","",'様式C_研究分担医師等'!M179)</f>
      </c>
      <c r="L134" s="481">
        <f>IF('様式C_研究責任医師'!J144="","",'様式C_研究責任医師'!J144)</f>
      </c>
      <c r="M134" s="300">
        <f>IF('様式C_研究責任医師'!K144="","",'様式C_研究責任医師'!K144)</f>
      </c>
      <c r="N134" s="227">
        <f>IF('様式C_研究分担医師等'!N179="","",'様式C_研究分担医師等'!N179)</f>
      </c>
      <c r="O134" s="97"/>
      <c r="P134" s="97"/>
      <c r="Q134" s="97"/>
    </row>
  </sheetData>
  <sheetProtection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conditionalFormatting sqref="G24:Q24">
    <cfRule type="expression" priority="208" dxfId="1">
      <formula>G24=""</formula>
    </cfRule>
  </conditionalFormatting>
  <conditionalFormatting sqref="D5:G6">
    <cfRule type="expression" priority="206" dxfId="1">
      <formula>$D$5=""</formula>
    </cfRule>
  </conditionalFormatting>
  <conditionalFormatting sqref="D7:E7">
    <cfRule type="expression" priority="205" dxfId="1">
      <formula>$D$7=""</formula>
    </cfRule>
  </conditionalFormatting>
  <conditionalFormatting sqref="L15:L21">
    <cfRule type="expression" priority="204" dxfId="1">
      <formula>$G15=""</formula>
    </cfRule>
  </conditionalFormatting>
  <conditionalFormatting sqref="L15:L21">
    <cfRule type="expression" priority="203" dxfId="1">
      <formula>$G15="なし"</formula>
    </cfRule>
  </conditionalFormatting>
  <conditionalFormatting sqref="G15:K21">
    <cfRule type="expression" priority="202" dxfId="1">
      <formula>G15=""</formula>
    </cfRule>
  </conditionalFormatting>
  <conditionalFormatting sqref="K29:N38 P29:P38 P45:P54 P61:P70 P77:P86 P93:P102 P109:P118 P125:P134">
    <cfRule type="expression" priority="199" dxfId="0">
      <formula>$G29="はい"</formula>
    </cfRule>
    <cfRule type="expression" priority="200" dxfId="0">
      <formula>$I29="はい"</formula>
    </cfRule>
    <cfRule type="expression" priority="201" dxfId="1">
      <formula>$G29=$I29</formula>
    </cfRule>
  </conditionalFormatting>
  <conditionalFormatting sqref="Q29:Q38">
    <cfRule type="expression" priority="193" dxfId="1">
      <formula>$P29="確認済"</formula>
    </cfRule>
    <cfRule type="expression" priority="194" dxfId="29">
      <formula>Q29&lt;&gt;""</formula>
    </cfRule>
    <cfRule type="expression" priority="195" dxfId="8">
      <formula>$G29="はい"</formula>
    </cfRule>
    <cfRule type="expression" priority="196" dxfId="8">
      <formula>$I29="はい"</formula>
    </cfRule>
    <cfRule type="expression" priority="197" dxfId="1">
      <formula>$G29=$I29</formula>
    </cfRule>
  </conditionalFormatting>
  <conditionalFormatting sqref="G29:N38 P29:Q38">
    <cfRule type="expression" priority="188" dxfId="1">
      <formula>$G$24=""</formula>
    </cfRule>
  </conditionalFormatting>
  <conditionalFormatting sqref="K29:N38 P29:P38">
    <cfRule type="expression" priority="198" dxfId="29">
      <formula>K29&lt;&gt;""</formula>
    </cfRule>
  </conditionalFormatting>
  <conditionalFormatting sqref="O29:O38">
    <cfRule type="expression" priority="189" dxfId="29" stopIfTrue="1">
      <formula>O29&lt;&gt;""</formula>
    </cfRule>
    <cfRule type="expression" priority="190" dxfId="0" stopIfTrue="1">
      <formula>$I29&lt;&gt;""</formula>
    </cfRule>
    <cfRule type="expression" priority="191" dxfId="0" stopIfTrue="1">
      <formula>$G29&lt;&gt;""</formula>
    </cfRule>
    <cfRule type="expression" priority="192" dxfId="1" stopIfTrue="1">
      <formula>$G29=$I29</formula>
    </cfRule>
  </conditionalFormatting>
  <conditionalFormatting sqref="G10:L12">
    <cfRule type="expression" priority="94" dxfId="1" stopIfTrue="1">
      <formula>$G$10=""</formula>
    </cfRule>
  </conditionalFormatting>
  <conditionalFormatting sqref="M10:Q12">
    <cfRule type="expression" priority="93" dxfId="8" stopIfTrue="1">
      <formula>$M$10=""</formula>
    </cfRule>
  </conditionalFormatting>
  <conditionalFormatting sqref="G40:Q40">
    <cfRule type="expression" priority="92" dxfId="1">
      <formula>G40=""</formula>
    </cfRule>
  </conditionalFormatting>
  <conditionalFormatting sqref="K45:N54">
    <cfRule type="expression" priority="89" dxfId="0">
      <formula>$G45="はい"</formula>
    </cfRule>
    <cfRule type="expression" priority="90" dxfId="0">
      <formula>$I45="はい"</formula>
    </cfRule>
    <cfRule type="expression" priority="91" dxfId="1">
      <formula>$G45=$I45</formula>
    </cfRule>
  </conditionalFormatting>
  <conditionalFormatting sqref="Q45:Q54">
    <cfRule type="expression" priority="83" dxfId="1">
      <formula>$P45="確認済"</formula>
    </cfRule>
    <cfRule type="expression" priority="84" dxfId="29">
      <formula>Q45&lt;&gt;""</formula>
    </cfRule>
    <cfRule type="expression" priority="85" dxfId="8">
      <formula>$G45="はい"</formula>
    </cfRule>
    <cfRule type="expression" priority="86" dxfId="8">
      <formula>$I45="はい"</formula>
    </cfRule>
    <cfRule type="expression" priority="87" dxfId="1">
      <formula>$G45=$I45</formula>
    </cfRule>
  </conditionalFormatting>
  <conditionalFormatting sqref="G45:N54 P45:Q54">
    <cfRule type="expression" priority="78" dxfId="1">
      <formula>$G$40=""</formula>
    </cfRule>
  </conditionalFormatting>
  <conditionalFormatting sqref="K45:N54 P45:P54">
    <cfRule type="expression" priority="88" dxfId="29">
      <formula>K45&lt;&gt;""</formula>
    </cfRule>
  </conditionalFormatting>
  <conditionalFormatting sqref="O45:O54">
    <cfRule type="expression" priority="79" dxfId="29" stopIfTrue="1">
      <formula>O45&lt;&gt;""</formula>
    </cfRule>
    <cfRule type="expression" priority="80" dxfId="0" stopIfTrue="1">
      <formula>$I45&lt;&gt;""</formula>
    </cfRule>
    <cfRule type="expression" priority="81" dxfId="0" stopIfTrue="1">
      <formula>$G45&lt;&gt;""</formula>
    </cfRule>
    <cfRule type="expression" priority="82" dxfId="1" stopIfTrue="1">
      <formula>$G45=$I45</formula>
    </cfRule>
  </conditionalFormatting>
  <conditionalFormatting sqref="G56:Q56">
    <cfRule type="expression" priority="77" dxfId="1">
      <formula>G56=""</formula>
    </cfRule>
  </conditionalFormatting>
  <conditionalFormatting sqref="K61:N70">
    <cfRule type="expression" priority="74" dxfId="0">
      <formula>$G61="はい"</formula>
    </cfRule>
    <cfRule type="expression" priority="75" dxfId="0">
      <formula>$I61="はい"</formula>
    </cfRule>
    <cfRule type="expression" priority="76" dxfId="1">
      <formula>$G61=$I61</formula>
    </cfRule>
  </conditionalFormatting>
  <conditionalFormatting sqref="Q61:Q70">
    <cfRule type="expression" priority="68" dxfId="1">
      <formula>$P61="確認済"</formula>
    </cfRule>
    <cfRule type="expression" priority="69" dxfId="29">
      <formula>Q61&lt;&gt;""</formula>
    </cfRule>
    <cfRule type="expression" priority="70" dxfId="8">
      <formula>$G61="はい"</formula>
    </cfRule>
    <cfRule type="expression" priority="71" dxfId="8">
      <formula>$I61="はい"</formula>
    </cfRule>
    <cfRule type="expression" priority="72" dxfId="1">
      <formula>$G61=$I61</formula>
    </cfRule>
  </conditionalFormatting>
  <conditionalFormatting sqref="G61:N70 P61:Q70">
    <cfRule type="expression" priority="63" dxfId="1">
      <formula>$G$56=""</formula>
    </cfRule>
  </conditionalFormatting>
  <conditionalFormatting sqref="K61:N70 P61:P70">
    <cfRule type="expression" priority="73" dxfId="29">
      <formula>K61&lt;&gt;""</formula>
    </cfRule>
  </conditionalFormatting>
  <conditionalFormatting sqref="O61:O70">
    <cfRule type="expression" priority="64" dxfId="29" stopIfTrue="1">
      <formula>O61&lt;&gt;""</formula>
    </cfRule>
    <cfRule type="expression" priority="65" dxfId="0" stopIfTrue="1">
      <formula>$I61&lt;&gt;""</formula>
    </cfRule>
    <cfRule type="expression" priority="66" dxfId="0" stopIfTrue="1">
      <formula>$G61&lt;&gt;""</formula>
    </cfRule>
    <cfRule type="expression" priority="67" dxfId="1" stopIfTrue="1">
      <formula>$G61=$I61</formula>
    </cfRule>
  </conditionalFormatting>
  <conditionalFormatting sqref="G72:Q72">
    <cfRule type="expression" priority="62" dxfId="1">
      <formula>G72=""</formula>
    </cfRule>
  </conditionalFormatting>
  <conditionalFormatting sqref="K77:N86">
    <cfRule type="expression" priority="59" dxfId="0">
      <formula>$G77="はい"</formula>
    </cfRule>
    <cfRule type="expression" priority="60" dxfId="0">
      <formula>$I77="はい"</formula>
    </cfRule>
    <cfRule type="expression" priority="61" dxfId="1">
      <formula>$G77=$I77</formula>
    </cfRule>
  </conditionalFormatting>
  <conditionalFormatting sqref="Q77:Q86">
    <cfRule type="expression" priority="53" dxfId="1">
      <formula>$P77="確認済"</formula>
    </cfRule>
    <cfRule type="expression" priority="54" dxfId="29">
      <formula>Q77&lt;&gt;""</formula>
    </cfRule>
    <cfRule type="expression" priority="55" dxfId="8">
      <formula>$G77="はい"</formula>
    </cfRule>
    <cfRule type="expression" priority="56" dxfId="8">
      <formula>$I77="はい"</formula>
    </cfRule>
    <cfRule type="expression" priority="57" dxfId="1">
      <formula>$G77=$I77</formula>
    </cfRule>
  </conditionalFormatting>
  <conditionalFormatting sqref="G77:N86 P77:Q86">
    <cfRule type="expression" priority="48" dxfId="1">
      <formula>$G$72=""</formula>
    </cfRule>
  </conditionalFormatting>
  <conditionalFormatting sqref="K77:N86 P77:P86">
    <cfRule type="expression" priority="58" dxfId="29">
      <formula>K77&lt;&gt;""</formula>
    </cfRule>
  </conditionalFormatting>
  <conditionalFormatting sqref="O77:O86">
    <cfRule type="expression" priority="49" dxfId="29" stopIfTrue="1">
      <formula>O77&lt;&gt;""</formula>
    </cfRule>
    <cfRule type="expression" priority="50" dxfId="0" stopIfTrue="1">
      <formula>$I77&lt;&gt;""</formula>
    </cfRule>
    <cfRule type="expression" priority="51" dxfId="0" stopIfTrue="1">
      <formula>$G77&lt;&gt;""</formula>
    </cfRule>
    <cfRule type="expression" priority="52" dxfId="1" stopIfTrue="1">
      <formula>$G77=$I77</formula>
    </cfRule>
  </conditionalFormatting>
  <conditionalFormatting sqref="G88:Q88">
    <cfRule type="expression" priority="47" dxfId="1">
      <formula>G88=""</formula>
    </cfRule>
  </conditionalFormatting>
  <conditionalFormatting sqref="K93:N102">
    <cfRule type="expression" priority="44" dxfId="0">
      <formula>$G93="はい"</formula>
    </cfRule>
    <cfRule type="expression" priority="45" dxfId="0">
      <formula>$I93="はい"</formula>
    </cfRule>
    <cfRule type="expression" priority="46" dxfId="1">
      <formula>$G93=$I93</formula>
    </cfRule>
  </conditionalFormatting>
  <conditionalFormatting sqref="Q93:Q102">
    <cfRule type="expression" priority="38" dxfId="1">
      <formula>$P93="確認済"</formula>
    </cfRule>
    <cfRule type="expression" priority="39" dxfId="29">
      <formula>Q93&lt;&gt;""</formula>
    </cfRule>
    <cfRule type="expression" priority="40" dxfId="8">
      <formula>$G93="はい"</formula>
    </cfRule>
    <cfRule type="expression" priority="41" dxfId="8">
      <formula>$I93="はい"</formula>
    </cfRule>
    <cfRule type="expression" priority="42" dxfId="1">
      <formula>$G93=$I93</formula>
    </cfRule>
  </conditionalFormatting>
  <conditionalFormatting sqref="G93:N102 P93:Q102">
    <cfRule type="expression" priority="33" dxfId="1">
      <formula>$G$88=""</formula>
    </cfRule>
  </conditionalFormatting>
  <conditionalFormatting sqref="K93:N102 P93:P102">
    <cfRule type="expression" priority="43" dxfId="29">
      <formula>K93&lt;&gt;""</formula>
    </cfRule>
  </conditionalFormatting>
  <conditionalFormatting sqref="O93:O102">
    <cfRule type="expression" priority="34" dxfId="29" stopIfTrue="1">
      <formula>O93&lt;&gt;""</formula>
    </cfRule>
    <cfRule type="expression" priority="35" dxfId="0" stopIfTrue="1">
      <formula>$I93&lt;&gt;""</formula>
    </cfRule>
    <cfRule type="expression" priority="36" dxfId="0" stopIfTrue="1">
      <formula>$G93&lt;&gt;""</formula>
    </cfRule>
    <cfRule type="expression" priority="37" dxfId="1" stopIfTrue="1">
      <formula>$G93=$I93</formula>
    </cfRule>
  </conditionalFormatting>
  <conditionalFormatting sqref="G104:Q104">
    <cfRule type="expression" priority="32" dxfId="1">
      <formula>G104=""</formula>
    </cfRule>
  </conditionalFormatting>
  <conditionalFormatting sqref="K109:N118">
    <cfRule type="expression" priority="29" dxfId="0">
      <formula>$G109="はい"</formula>
    </cfRule>
    <cfRule type="expression" priority="30" dxfId="0">
      <formula>$I109="はい"</formula>
    </cfRule>
    <cfRule type="expression" priority="31" dxfId="1">
      <formula>$G109=$I109</formula>
    </cfRule>
  </conditionalFormatting>
  <conditionalFormatting sqref="Q109:Q118">
    <cfRule type="expression" priority="23" dxfId="1">
      <formula>$P109="確認済"</formula>
    </cfRule>
    <cfRule type="expression" priority="24" dxfId="29">
      <formula>Q109&lt;&gt;""</formula>
    </cfRule>
    <cfRule type="expression" priority="25" dxfId="8">
      <formula>$G109="はい"</formula>
    </cfRule>
    <cfRule type="expression" priority="26" dxfId="8">
      <formula>$I109="はい"</formula>
    </cfRule>
    <cfRule type="expression" priority="27" dxfId="1">
      <formula>$G109=$I109</formula>
    </cfRule>
  </conditionalFormatting>
  <conditionalFormatting sqref="G109:N118 P109:Q118">
    <cfRule type="expression" priority="18" dxfId="1">
      <formula>$G$104=""</formula>
    </cfRule>
  </conditionalFormatting>
  <conditionalFormatting sqref="K109:N118 P109:P118">
    <cfRule type="expression" priority="28" dxfId="29">
      <formula>K109&lt;&gt;""</formula>
    </cfRule>
  </conditionalFormatting>
  <conditionalFormatting sqref="O109:O118">
    <cfRule type="expression" priority="19" dxfId="29" stopIfTrue="1">
      <formula>O109&lt;&gt;""</formula>
    </cfRule>
    <cfRule type="expression" priority="20" dxfId="0" stopIfTrue="1">
      <formula>$I109&lt;&gt;""</formula>
    </cfRule>
    <cfRule type="expression" priority="21" dxfId="0" stopIfTrue="1">
      <formula>$G109&lt;&gt;""</formula>
    </cfRule>
    <cfRule type="expression" priority="22" dxfId="1" stopIfTrue="1">
      <formula>$G109=$I109</formula>
    </cfRule>
  </conditionalFormatting>
  <conditionalFormatting sqref="G120:Q120">
    <cfRule type="expression" priority="17" dxfId="1">
      <formula>G120=""</formula>
    </cfRule>
  </conditionalFormatting>
  <conditionalFormatting sqref="K125:N134">
    <cfRule type="expression" priority="14" dxfId="0">
      <formula>$G125="はい"</formula>
    </cfRule>
    <cfRule type="expression" priority="15" dxfId="0">
      <formula>$I125="はい"</formula>
    </cfRule>
    <cfRule type="expression" priority="16" dxfId="1">
      <formula>$G125=$I125</formula>
    </cfRule>
  </conditionalFormatting>
  <conditionalFormatting sqref="Q125:Q134">
    <cfRule type="expression" priority="8" dxfId="1">
      <formula>$P125="確認済"</formula>
    </cfRule>
    <cfRule type="expression" priority="9" dxfId="29">
      <formula>Q125&lt;&gt;""</formula>
    </cfRule>
    <cfRule type="expression" priority="10" dxfId="8">
      <formula>$G125="はい"</formula>
    </cfRule>
    <cfRule type="expression" priority="11" dxfId="8">
      <formula>$I125="はい"</formula>
    </cfRule>
    <cfRule type="expression" priority="12" dxfId="1">
      <formula>$G125=$I125</formula>
    </cfRule>
  </conditionalFormatting>
  <conditionalFormatting sqref="G125:N134 P125:Q134">
    <cfRule type="expression" priority="3" dxfId="1">
      <formula>$G$120=""</formula>
    </cfRule>
  </conditionalFormatting>
  <conditionalFormatting sqref="K125:N134 P125:P134">
    <cfRule type="expression" priority="13" dxfId="29">
      <formula>K125&lt;&gt;""</formula>
    </cfRule>
  </conditionalFormatting>
  <conditionalFormatting sqref="O125:O134">
    <cfRule type="expression" priority="4" dxfId="29" stopIfTrue="1">
      <formula>O125&lt;&gt;""</formula>
    </cfRule>
    <cfRule type="expression" priority="5" dxfId="0" stopIfTrue="1">
      <formula>$I125&lt;&gt;""</formula>
    </cfRule>
    <cfRule type="expression" priority="6" dxfId="0" stopIfTrue="1">
      <formula>$G125&lt;&gt;""</formula>
    </cfRule>
    <cfRule type="expression" priority="7" dxfId="1" stopIfTrue="1">
      <formula>$G125=$I125</formula>
    </cfRule>
  </conditionalFormatting>
  <conditionalFormatting sqref="D9:E11">
    <cfRule type="expression" priority="2" dxfId="1" stopIfTrue="1">
      <formula>D9=""</formula>
    </cfRule>
  </conditionalFormatting>
  <conditionalFormatting sqref="O5:Q7">
    <cfRule type="expression" priority="1" dxfId="8" stopIfTrue="1">
      <formula>O5=""</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9" scale="33"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C1">
      <selection activeCell="J6" sqref="J6:L6"/>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8" t="s">
        <v>244</v>
      </c>
    </row>
    <row r="2" spans="1:14" ht="35.25" customHeight="1">
      <c r="A2" s="631" t="s">
        <v>134</v>
      </c>
      <c r="B2" s="631"/>
      <c r="C2" s="631"/>
      <c r="D2" s="631"/>
      <c r="E2" s="631"/>
      <c r="F2" s="631"/>
      <c r="G2" s="631"/>
      <c r="H2" s="631"/>
      <c r="I2" s="631"/>
      <c r="J2" s="631"/>
      <c r="K2" s="631"/>
      <c r="L2" s="631"/>
      <c r="M2" s="631"/>
      <c r="N2" s="169"/>
    </row>
    <row r="3" spans="1:13" ht="29.25" customHeight="1">
      <c r="A3" s="189"/>
      <c r="B3" s="189"/>
      <c r="C3" s="189"/>
      <c r="D3" s="189"/>
      <c r="E3" s="189"/>
      <c r="F3" s="189"/>
      <c r="G3" s="189"/>
      <c r="H3" s="171"/>
      <c r="I3" s="216" t="s">
        <v>1</v>
      </c>
      <c r="J3" s="596" t="s">
        <v>258</v>
      </c>
      <c r="K3" s="423"/>
      <c r="L3" s="415"/>
      <c r="M3" s="169"/>
    </row>
    <row r="4" spans="1:13" s="4" customFormat="1" ht="33.75" customHeight="1">
      <c r="A4" s="642" t="s">
        <v>182</v>
      </c>
      <c r="B4" s="644">
        <f>IF('様式B'!D3="","",'様式B'!D3)</f>
      </c>
      <c r="C4" s="569"/>
      <c r="D4" s="569"/>
      <c r="E4" s="569"/>
      <c r="F4" s="189"/>
      <c r="G4" s="189"/>
      <c r="H4" s="171"/>
      <c r="I4" s="232" t="s">
        <v>2</v>
      </c>
      <c r="J4" s="597" t="s">
        <v>254</v>
      </c>
      <c r="K4" s="598"/>
      <c r="L4" s="599"/>
      <c r="M4" s="170"/>
    </row>
    <row r="5" spans="1:13" s="4" customFormat="1" ht="33.75" customHeight="1">
      <c r="A5" s="643"/>
      <c r="B5" s="452"/>
      <c r="C5" s="452"/>
      <c r="D5" s="452"/>
      <c r="E5" s="452"/>
      <c r="F5" s="189"/>
      <c r="G5" s="189"/>
      <c r="H5" s="171"/>
      <c r="I5" s="232" t="s">
        <v>3</v>
      </c>
      <c r="J5" s="597" t="s">
        <v>251</v>
      </c>
      <c r="K5" s="600"/>
      <c r="L5" s="601"/>
      <c r="M5" s="170"/>
    </row>
    <row r="6" spans="6:13" s="4" customFormat="1" ht="33.75" customHeight="1">
      <c r="F6" s="171"/>
      <c r="G6" s="171"/>
      <c r="H6" s="171"/>
      <c r="I6" s="232" t="s">
        <v>4</v>
      </c>
      <c r="J6" s="597" t="s">
        <v>143</v>
      </c>
      <c r="K6" s="598"/>
      <c r="L6" s="599"/>
      <c r="M6" s="170"/>
    </row>
    <row r="7" spans="1:12" s="4" customFormat="1" ht="33.75" customHeight="1">
      <c r="A7" s="177" t="s">
        <v>18</v>
      </c>
      <c r="B7" s="177" t="s">
        <v>19</v>
      </c>
      <c r="D7" s="177" t="s">
        <v>18</v>
      </c>
      <c r="E7" s="670" t="s">
        <v>19</v>
      </c>
      <c r="F7" s="300"/>
      <c r="H7" s="173"/>
      <c r="I7" s="178" t="s">
        <v>135</v>
      </c>
      <c r="K7" s="170"/>
      <c r="L7" s="170"/>
    </row>
    <row r="8" spans="1:12" s="4" customFormat="1" ht="31.5" customHeight="1">
      <c r="A8" s="179">
        <f>IF('様式C_研究責任医師'!C10="","",'様式C_研究責任医師'!C10)</f>
      </c>
      <c r="B8" s="179">
        <f>IF('様式C_研究責任医師'!D10="","",'様式C_研究責任医師'!D10)</f>
      </c>
      <c r="D8" s="180">
        <f>IF('様式C_研究責任医師'!F10="","",'様式C_研究責任医師'!F10)</f>
      </c>
      <c r="E8" s="669">
        <f>IF('様式C_研究責任医師'!H10="","",'様式C_研究責任医師'!H10)</f>
      </c>
      <c r="F8" s="300"/>
      <c r="H8" s="173"/>
      <c r="I8" s="659">
        <f>IF('様式B'!C6="","",'様式B'!C6)</f>
      </c>
      <c r="J8" s="660"/>
      <c r="K8" s="660"/>
      <c r="L8" s="582"/>
    </row>
    <row r="9" spans="1:12" s="4" customFormat="1" ht="31.5" customHeight="1">
      <c r="A9" s="179">
        <f>IF('様式C_研究責任医師'!C11="","",'様式C_研究責任医師'!C11)</f>
      </c>
      <c r="B9" s="179">
        <f>IF('様式C_研究責任医師'!D11="","",'様式C_研究責任医師'!D11)</f>
      </c>
      <c r="D9" s="180">
        <f>IF('様式C_研究責任医師'!F11="","",'様式C_研究責任医師'!F11)</f>
      </c>
      <c r="E9" s="669">
        <f>IF('様式C_研究責任医師'!H11="","",'様式C_研究責任医師'!H11)</f>
      </c>
      <c r="F9" s="300"/>
      <c r="H9" s="173"/>
      <c r="I9" s="661"/>
      <c r="J9" s="662"/>
      <c r="K9" s="662"/>
      <c r="L9" s="588"/>
    </row>
    <row r="10" spans="1:12" s="4" customFormat="1" ht="31.5" customHeight="1">
      <c r="A10" s="179">
        <f>IF('様式C_研究責任医師'!C12="","",'様式C_研究責任医師'!C12)</f>
      </c>
      <c r="B10" s="179">
        <f>IF('様式C_研究責任医師'!D12="","",'様式C_研究責任医師'!D12)</f>
      </c>
      <c r="D10" s="180">
        <f>IF('様式C_研究責任医師'!F12="","",'様式C_研究責任医師'!F12)</f>
      </c>
      <c r="E10" s="669">
        <f>IF('様式C_研究責任医師'!H12="","",'様式C_研究責任医師'!H12)</f>
      </c>
      <c r="F10" s="300"/>
      <c r="H10" s="173"/>
      <c r="I10" s="661"/>
      <c r="J10" s="662"/>
      <c r="K10" s="662"/>
      <c r="L10" s="588"/>
    </row>
    <row r="11" spans="1:12" s="4" customFormat="1" ht="31.5" customHeight="1">
      <c r="A11" s="179">
        <f>IF('様式C_研究責任医師'!C13="","",'様式C_研究責任医師'!C13)</f>
      </c>
      <c r="B11" s="179">
        <f>IF('様式C_研究責任医師'!D13="","",'様式C_研究責任医師'!D13)</f>
      </c>
      <c r="D11" s="180">
        <f>IF('様式C_研究責任医師'!F13="","",'様式C_研究責任医師'!F13)</f>
      </c>
      <c r="E11" s="669">
        <f>IF('様式C_研究責任医師'!H13="","",'様式C_研究責任医師'!H13)</f>
      </c>
      <c r="F11" s="300"/>
      <c r="H11" s="173"/>
      <c r="I11" s="663"/>
      <c r="J11" s="664"/>
      <c r="K11" s="664"/>
      <c r="L11" s="453"/>
    </row>
    <row r="12" spans="1:12" s="4" customFormat="1" ht="31.5" customHeight="1">
      <c r="A12" s="179">
        <f>IF('様式C_研究責任医師'!C14="","",'様式C_研究責任医師'!C14)</f>
      </c>
      <c r="B12" s="179">
        <f>IF('様式C_研究責任医師'!D14="","",'様式C_研究責任医師'!D14)</f>
      </c>
      <c r="D12" s="180">
        <f>IF('様式C_研究責任医師'!F14="","",'様式C_研究責任医師'!F14)</f>
      </c>
      <c r="E12" s="669">
        <f>IF('様式C_研究責任医師'!H14="","",'様式C_研究責任医師'!H14)</f>
      </c>
      <c r="F12" s="300"/>
      <c r="H12" s="173"/>
      <c r="I12" s="181" t="s">
        <v>104</v>
      </c>
      <c r="J12" s="182"/>
      <c r="K12" s="182"/>
      <c r="L12" s="170"/>
    </row>
    <row r="13" spans="1:12" s="4" customFormat="1" ht="31.5" customHeight="1">
      <c r="A13" s="179">
        <f>IF('様式C_研究責任医師'!C15="","",'様式C_研究責任医師'!C15)</f>
      </c>
      <c r="B13" s="179">
        <f>IF('様式C_研究責任医師'!D15="","",'様式C_研究責任医師'!D15)</f>
      </c>
      <c r="D13" s="180">
        <f>IF('様式C_研究責任医師'!F15="","",'様式C_研究責任医師'!F15)</f>
      </c>
      <c r="E13" s="669">
        <f>IF('様式C_研究責任医師'!H15="","",'様式C_研究責任医師'!H15)</f>
      </c>
      <c r="F13" s="300"/>
      <c r="H13" s="173"/>
      <c r="I13" s="535"/>
      <c r="J13" s="293"/>
      <c r="K13" s="293"/>
      <c r="L13" s="665"/>
    </row>
    <row r="14" spans="1:12" s="4" customFormat="1" ht="31.5" customHeight="1">
      <c r="A14" s="179">
        <f>IF('様式C_研究責任医師'!C16="","",'様式C_研究責任医師'!C16)</f>
      </c>
      <c r="B14" s="179">
        <f>IF('様式C_研究責任医師'!D16="","",'様式C_研究責任医師'!D16)</f>
      </c>
      <c r="D14" s="180">
        <f>IF('様式C_研究責任医師'!F16="","",'様式C_研究責任医師'!F16)</f>
      </c>
      <c r="E14" s="669">
        <f>IF('様式C_研究責任医師'!H16="","",'様式C_研究責任医師'!H16)</f>
      </c>
      <c r="F14" s="300"/>
      <c r="H14" s="173"/>
      <c r="I14" s="593"/>
      <c r="J14" s="594"/>
      <c r="K14" s="594"/>
      <c r="L14" s="666"/>
    </row>
    <row r="15" spans="1:12" s="4" customFormat="1" ht="31.5" customHeight="1">
      <c r="A15" s="179">
        <f>IF('様式C_研究責任医師'!C17="","",'様式C_研究責任医師'!C17)</f>
      </c>
      <c r="B15" s="179">
        <f>IF('様式C_研究責任医師'!D17="","",'様式C_研究責任医師'!D17)</f>
      </c>
      <c r="D15" s="180">
        <f>IF('様式C_研究責任医師'!F17="","",'様式C_研究責任医師'!F17)</f>
      </c>
      <c r="E15" s="669">
        <f>IF('様式C_研究責任医師'!H17="","",'様式C_研究責任医師'!H17)</f>
      </c>
      <c r="F15" s="300"/>
      <c r="H15" s="173"/>
      <c r="I15" s="593"/>
      <c r="J15" s="594"/>
      <c r="K15" s="594"/>
      <c r="L15" s="666"/>
    </row>
    <row r="16" spans="1:12" s="4" customFormat="1" ht="13.5" customHeight="1">
      <c r="A16" s="174"/>
      <c r="B16" s="175"/>
      <c r="C16" s="176"/>
      <c r="D16" s="172"/>
      <c r="E16" s="173"/>
      <c r="F16" s="173"/>
      <c r="G16" s="173"/>
      <c r="H16" s="173"/>
      <c r="I16" s="295"/>
      <c r="J16" s="296"/>
      <c r="K16" s="296"/>
      <c r="L16" s="667"/>
    </row>
    <row r="17" spans="1:14" ht="36" customHeight="1">
      <c r="A17" s="183" t="s">
        <v>226</v>
      </c>
      <c r="B17" s="184"/>
      <c r="C17" s="184"/>
      <c r="D17" s="184"/>
      <c r="E17" s="169"/>
      <c r="F17" s="169"/>
      <c r="G17" s="169"/>
      <c r="H17" s="169"/>
      <c r="I17" s="169"/>
      <c r="J17" s="169"/>
      <c r="K17" s="169"/>
      <c r="L17" s="168" t="s">
        <v>224</v>
      </c>
      <c r="N17" s="169"/>
    </row>
    <row r="18" spans="1:13" ht="46.5" customHeight="1">
      <c r="A18" s="645" t="s">
        <v>183</v>
      </c>
      <c r="B18" s="646"/>
      <c r="C18" s="647" t="s">
        <v>152</v>
      </c>
      <c r="D18" s="648"/>
      <c r="E18" s="648"/>
      <c r="F18" s="668" t="s">
        <v>136</v>
      </c>
      <c r="G18" s="422"/>
      <c r="H18" s="422"/>
      <c r="I18" s="422"/>
      <c r="J18" s="422"/>
      <c r="K18" s="209" t="s">
        <v>184</v>
      </c>
      <c r="L18" s="209" t="s">
        <v>185</v>
      </c>
      <c r="M18" s="169"/>
    </row>
    <row r="19" spans="1:13" ht="45.75" customHeight="1">
      <c r="A19" s="633">
        <f>IF(ISNA(VLOOKUP(1,'様式B'!$A$15:$F$41,6,FALSE)),"",VLOOKUP(1,'様式B'!$A$15:$F$41,6,FALSE))</f>
      </c>
      <c r="B19" s="634"/>
      <c r="C19" s="653">
        <f>IF(F19="","","研究資金等を提供(Q2)")</f>
      </c>
      <c r="D19" s="190">
        <f>IF(C19="","","研究費の受入形態")</f>
      </c>
      <c r="E19" s="234">
        <f>IF(A19="","",IF(ISNA(VLOOKUP(A19&amp;"1",管計2,2,FALSE)),"",VLOOKUP(A19&amp;"1",管計2,2,FALSE)))</f>
      </c>
      <c r="F19" s="649">
        <f>IF(ISNA(VLOOKUP(A19,管理計画Q2,4,FALSE)),"",VLOOKUP(A19,管理計画Q2,4,FALSE))</f>
      </c>
      <c r="G19" s="650"/>
      <c r="H19" s="650"/>
      <c r="I19" s="650"/>
      <c r="J19" s="650"/>
      <c r="K19" s="632"/>
      <c r="L19" s="632"/>
      <c r="M19" s="169"/>
    </row>
    <row r="20" spans="1:13" ht="45.75" customHeight="1">
      <c r="A20" s="635"/>
      <c r="B20" s="636"/>
      <c r="C20" s="654"/>
      <c r="D20" s="190">
        <f>IF(C19="","","受入方法")</f>
      </c>
      <c r="E20" s="234">
        <f>IF(A19="","",IF(ISNA(VLOOKUP(A19&amp;"2",管計2,2,FALSE)),"",VLOOKUP(A19&amp;"2",管計2,2,FALSE)))</f>
      </c>
      <c r="F20" s="651"/>
      <c r="G20" s="533"/>
      <c r="H20" s="533"/>
      <c r="I20" s="533"/>
      <c r="J20" s="533"/>
      <c r="K20" s="641"/>
      <c r="L20" s="641"/>
      <c r="M20" s="169"/>
    </row>
    <row r="21" spans="1:13" ht="45.75" customHeight="1">
      <c r="A21" s="635"/>
      <c r="B21" s="636"/>
      <c r="C21" s="654"/>
      <c r="D21" s="190">
        <f>IF(C19="","","受入金額")</f>
      </c>
      <c r="E21" s="235">
        <f>IF(A19="","",IF(ISNA(VLOOKUP(A19&amp;"3",管計2,2,FALSE)),"",VLOOKUP(A19&amp;"3",管計2,2,FALSE)))</f>
      </c>
      <c r="F21" s="651"/>
      <c r="G21" s="533"/>
      <c r="H21" s="533"/>
      <c r="I21" s="533"/>
      <c r="J21" s="533"/>
      <c r="K21" s="641"/>
      <c r="L21" s="641"/>
      <c r="M21" s="169"/>
    </row>
    <row r="22" spans="1:13" ht="45.75" customHeight="1">
      <c r="A22" s="635"/>
      <c r="B22" s="636"/>
      <c r="C22" s="655"/>
      <c r="D22" s="190">
        <f>IF(C19="","","契約締結状況")</f>
      </c>
      <c r="E22" s="234">
        <f>IF(A19="","",IF(ISNA(VLOOKUP(A19&amp;"4",管計2,2,FALSE)),"",VLOOKUP(A19&amp;"4",管計2,2,FALSE)))</f>
      </c>
      <c r="F22" s="652"/>
      <c r="G22" s="534"/>
      <c r="H22" s="534"/>
      <c r="I22" s="534"/>
      <c r="J22" s="534"/>
      <c r="K22" s="334"/>
      <c r="L22" s="334"/>
      <c r="M22" s="169"/>
    </row>
    <row r="23" spans="1:13" ht="68.25" customHeight="1">
      <c r="A23" s="635"/>
      <c r="B23" s="636"/>
      <c r="C23" s="191">
        <f>IF(F23="","","物品、施設等の提供・貸与(Q3)")</f>
      </c>
      <c r="D23" s="190">
        <f>IF(C23="","","物品、施設等の内容")</f>
      </c>
      <c r="E23" s="234">
        <f>IF(A19="","",IF(ISNA(VLOOKUP(A19,管計3,2,FALSE)),"",VLOOKUP(A19,管計3,2,FALSE)))</f>
      </c>
      <c r="F23" s="658">
        <f>IF(ISNA(VLOOKUP($A19,管理計画Q3,4,FALSE)),"",VLOOKUP($A19,管理計画Q3,4,FALSE))</f>
      </c>
      <c r="G23" s="483"/>
      <c r="H23" s="483"/>
      <c r="I23" s="483"/>
      <c r="J23" s="483"/>
      <c r="K23" s="254"/>
      <c r="L23" s="254"/>
      <c r="M23" s="169"/>
    </row>
    <row r="24" spans="1:13" ht="49.5" customHeight="1">
      <c r="A24" s="635"/>
      <c r="B24" s="636"/>
      <c r="C24" s="639">
        <f>IF(F24="","","役務提供(Q4)")</f>
      </c>
      <c r="D24" s="202">
        <f>IF(C24="","","受領する役務の内容")</f>
      </c>
      <c r="E24" s="233">
        <f>IF(A19="","",IF(ISNA(VLOOKUP(A19&amp;"1",管計4,2,FALSE)),"",VLOOKUP(A19&amp;"1",管計4,2,FALSE)))</f>
      </c>
      <c r="F24" s="649">
        <f>IF(ISNA(VLOOKUP($A19,管理計画Q4,4,FALSE)),"",VLOOKUP($A19,管理計画Q4,4,FALSE))</f>
      </c>
      <c r="G24" s="650"/>
      <c r="H24" s="650"/>
      <c r="I24" s="650"/>
      <c r="J24" s="650"/>
      <c r="K24" s="632"/>
      <c r="L24" s="632"/>
      <c r="M24" s="169"/>
    </row>
    <row r="25" spans="1:13" ht="49.5" customHeight="1">
      <c r="A25" s="635"/>
      <c r="B25" s="636"/>
      <c r="C25" s="640"/>
      <c r="D25" s="202">
        <f>IF(C24="","","対象薬剤製薬企業の特定役務への関与の有無")</f>
      </c>
      <c r="E25" s="233">
        <f>IF(A19="","",IF(ISNA(VLOOKUP(A19&amp;"2",管計4,2,FALSE)),"",VLOOKUP(A19&amp;"2",管計4,2,FALSE)))</f>
      </c>
      <c r="F25" s="652"/>
      <c r="G25" s="534"/>
      <c r="H25" s="534"/>
      <c r="I25" s="534"/>
      <c r="J25" s="534"/>
      <c r="K25" s="334"/>
      <c r="L25" s="334"/>
      <c r="M25" s="169"/>
    </row>
    <row r="26" spans="1:13" ht="49.5" customHeight="1">
      <c r="A26" s="635"/>
      <c r="B26" s="636"/>
      <c r="C26" s="639">
        <f>IF(F26="","","製薬企業等の在籍者の従事(Q5)")</f>
      </c>
      <c r="D26" s="202">
        <f>IF(C26="","","受領する役務の内容")</f>
      </c>
      <c r="E26" s="233">
        <f>IF(A19="","",IF(ISNA(VLOOKUP(A19&amp;"1",管計5,2,FALSE)),"",VLOOKUP(A19&amp;"1",管計5,2,FALSE)))</f>
      </c>
      <c r="F26" s="649">
        <f>IF(ISNA(VLOOKUP($A19,管理計画Q5,4,FALSE)),"",VLOOKUP($A19,管理計画Q5,4,FALSE))</f>
      </c>
      <c r="G26" s="650"/>
      <c r="H26" s="650"/>
      <c r="I26" s="650"/>
      <c r="J26" s="650"/>
      <c r="K26" s="632"/>
      <c r="L26" s="632"/>
      <c r="M26" s="169"/>
    </row>
    <row r="27" spans="1:13" ht="49.5" customHeight="1">
      <c r="A27" s="637"/>
      <c r="B27" s="638"/>
      <c r="C27" s="640"/>
      <c r="D27" s="202">
        <f>IF(C26="","","対象薬剤製薬企業の特定役務への関与の有無")</f>
      </c>
      <c r="E27" s="233">
        <f>IF(A19="","",IF(ISNA(VLOOKUP(A19&amp;"2",管計5,2,FALSE)),"",VLOOKUP(A19&amp;"2",管計5,2,FALSE)))</f>
      </c>
      <c r="F27" s="652"/>
      <c r="G27" s="534"/>
      <c r="H27" s="534"/>
      <c r="I27" s="534"/>
      <c r="J27" s="534"/>
      <c r="K27" s="334"/>
      <c r="L27" s="334"/>
      <c r="M27" s="169"/>
    </row>
    <row r="28" spans="1:13" ht="45.75" customHeight="1">
      <c r="A28" s="633">
        <f>IF(ISNA(VLOOKUP(2,'様式B'!$A$15:$F$41,6,FALSE)),"",VLOOKUP(2,'様式B'!$A$15:$F$41,6,FALSE))</f>
      </c>
      <c r="B28" s="634"/>
      <c r="C28" s="653">
        <f>IF(F28="","","研究資金等を提供(Q2)")</f>
      </c>
      <c r="D28" s="190">
        <f>IF(C28="","","研究費の受入形態")</f>
      </c>
      <c r="E28" s="234">
        <f>IF(A28="","",IF(ISNA(VLOOKUP(A28&amp;"1",管計2,2,FALSE)),"",VLOOKUP(A28&amp;"1",管計2,2,FALSE)))</f>
      </c>
      <c r="F28" s="649">
        <f>IF(ISNA(VLOOKUP(A28,管理計画Q2,4,FALSE)),"",VLOOKUP(A28,管理計画Q2,4,FALSE))</f>
      </c>
      <c r="G28" s="650"/>
      <c r="H28" s="650"/>
      <c r="I28" s="650"/>
      <c r="J28" s="650"/>
      <c r="K28" s="632"/>
      <c r="L28" s="632"/>
      <c r="M28" s="169"/>
    </row>
    <row r="29" spans="1:13" ht="45.75" customHeight="1">
      <c r="A29" s="635"/>
      <c r="B29" s="636"/>
      <c r="C29" s="654"/>
      <c r="D29" s="190">
        <f>IF(C28="","","受入方法")</f>
      </c>
      <c r="E29" s="234">
        <f>IF(A28="","",IF(ISNA(VLOOKUP(A28&amp;"2",管計2,2,FALSE)),"",VLOOKUP(A28&amp;"2",管計2,2,FALSE)))</f>
      </c>
      <c r="F29" s="651"/>
      <c r="G29" s="533"/>
      <c r="H29" s="533"/>
      <c r="I29" s="533"/>
      <c r="J29" s="533"/>
      <c r="K29" s="641"/>
      <c r="L29" s="641"/>
      <c r="M29" s="169"/>
    </row>
    <row r="30" spans="1:13" ht="45.75" customHeight="1">
      <c r="A30" s="635"/>
      <c r="B30" s="636"/>
      <c r="C30" s="654"/>
      <c r="D30" s="190">
        <f>IF(C28="","","受入金額")</f>
      </c>
      <c r="E30" s="235">
        <f>IF(A28="","",IF(ISNA(VLOOKUP(A28&amp;"3",管計2,2,FALSE)),"",VLOOKUP(A28&amp;"3",管計2,2,FALSE)))</f>
      </c>
      <c r="F30" s="651"/>
      <c r="G30" s="533"/>
      <c r="H30" s="533"/>
      <c r="I30" s="533"/>
      <c r="J30" s="533"/>
      <c r="K30" s="641"/>
      <c r="L30" s="641"/>
      <c r="M30" s="169"/>
    </row>
    <row r="31" spans="1:13" ht="45.75" customHeight="1">
      <c r="A31" s="635"/>
      <c r="B31" s="636"/>
      <c r="C31" s="655"/>
      <c r="D31" s="190">
        <f>IF(C28="","","契約締結状況")</f>
      </c>
      <c r="E31" s="234">
        <f>IF(A28="","",IF(ISNA(VLOOKUP(A28&amp;"4",管計2,2,FALSE)),"",VLOOKUP(A28&amp;"4",管計2,2,FALSE)))</f>
      </c>
      <c r="F31" s="652"/>
      <c r="G31" s="534"/>
      <c r="H31" s="534"/>
      <c r="I31" s="534"/>
      <c r="J31" s="534"/>
      <c r="K31" s="334"/>
      <c r="L31" s="334"/>
      <c r="M31" s="169"/>
    </row>
    <row r="32" spans="1:13" ht="68.25" customHeight="1">
      <c r="A32" s="635"/>
      <c r="B32" s="636"/>
      <c r="C32" s="191">
        <f>IF(F32="","","物品、施設等の提供・貸与(Q3)")</f>
      </c>
      <c r="D32" s="190">
        <f>IF(C32="","","物品、施設等の内容")</f>
      </c>
      <c r="E32" s="234">
        <f>IF(A28="","",IF(ISNA(VLOOKUP(A28,管計3,2,FALSE)),"",VLOOKUP(A28,管計3,2,FALSE)))</f>
      </c>
      <c r="F32" s="658">
        <f>IF(ISNA(VLOOKUP($A28,管理計画Q3,4,FALSE)),"",VLOOKUP($A28,管理計画Q3,4,FALSE))</f>
      </c>
      <c r="G32" s="483"/>
      <c r="H32" s="483"/>
      <c r="I32" s="483"/>
      <c r="J32" s="483"/>
      <c r="K32" s="254"/>
      <c r="L32" s="254"/>
      <c r="M32" s="169"/>
    </row>
    <row r="33" spans="1:13" ht="49.5" customHeight="1">
      <c r="A33" s="635"/>
      <c r="B33" s="636"/>
      <c r="C33" s="639">
        <f>IF(F33="","","役務提供(Q4)")</f>
      </c>
      <c r="D33" s="202">
        <f>IF(C33="","","受領する役務の内容")</f>
      </c>
      <c r="E33" s="233">
        <f>IF(A28="","",IF(ISNA(VLOOKUP(A28&amp;"1",管計4,2,FALSE)),"",VLOOKUP(A28&amp;"1",管計4,2,FALSE)))</f>
      </c>
      <c r="F33" s="649">
        <f>IF(ISNA(VLOOKUP($A28,管理計画Q4,4,FALSE)),"",VLOOKUP($A28,管理計画Q4,4,FALSE))</f>
      </c>
      <c r="G33" s="650"/>
      <c r="H33" s="650"/>
      <c r="I33" s="650"/>
      <c r="J33" s="650"/>
      <c r="K33" s="632"/>
      <c r="L33" s="632"/>
      <c r="M33" s="169"/>
    </row>
    <row r="34" spans="1:13" ht="49.5" customHeight="1">
      <c r="A34" s="635"/>
      <c r="B34" s="636"/>
      <c r="C34" s="640"/>
      <c r="D34" s="202">
        <f>IF(C33="","","対象薬剤製薬企業の特定役務への関与の有無")</f>
      </c>
      <c r="E34" s="233">
        <f>IF(A28="","",IF(ISNA(VLOOKUP(A28&amp;"2",管計4,2,FALSE)),"",VLOOKUP(A28&amp;"2",管計4,2,FALSE)))</f>
      </c>
      <c r="F34" s="652"/>
      <c r="G34" s="534"/>
      <c r="H34" s="534"/>
      <c r="I34" s="534"/>
      <c r="J34" s="534"/>
      <c r="K34" s="334"/>
      <c r="L34" s="334"/>
      <c r="M34" s="169"/>
    </row>
    <row r="35" spans="1:13" ht="49.5" customHeight="1">
      <c r="A35" s="635"/>
      <c r="B35" s="636"/>
      <c r="C35" s="639">
        <f>IF(F35="","","製薬企業等の在籍者の従事(Q5)")</f>
      </c>
      <c r="D35" s="202">
        <f>IF(C35="","","受領する役務の内容")</f>
      </c>
      <c r="E35" s="233">
        <f>IF(A28="","",IF(ISNA(VLOOKUP(A28&amp;"1",管計5,2,FALSE)),"",VLOOKUP(A28&amp;"1",管計5,2,FALSE)))</f>
      </c>
      <c r="F35" s="649">
        <f>IF(ISNA(VLOOKUP($A28,管理計画Q5,4,FALSE)),"",VLOOKUP($A28,管理計画Q5,4,FALSE))</f>
      </c>
      <c r="G35" s="650"/>
      <c r="H35" s="650"/>
      <c r="I35" s="650"/>
      <c r="J35" s="650"/>
      <c r="K35" s="632"/>
      <c r="L35" s="632"/>
      <c r="M35" s="169"/>
    </row>
    <row r="36" spans="1:13" ht="49.5" customHeight="1">
      <c r="A36" s="637"/>
      <c r="B36" s="638"/>
      <c r="C36" s="640"/>
      <c r="D36" s="202">
        <f>IF(C35="","","対象薬剤製薬企業の特定役務への関与の有無")</f>
      </c>
      <c r="E36" s="233">
        <f>IF(A28="","",IF(ISNA(VLOOKUP(A28&amp;"2",管計5,2,FALSE)),"",VLOOKUP(A28&amp;"2",管計5,2,FALSE)))</f>
      </c>
      <c r="F36" s="652"/>
      <c r="G36" s="534"/>
      <c r="H36" s="534"/>
      <c r="I36" s="534"/>
      <c r="J36" s="534"/>
      <c r="K36" s="334"/>
      <c r="L36" s="334"/>
      <c r="M36" s="169"/>
    </row>
    <row r="37" spans="1:13" ht="45.75" customHeight="1">
      <c r="A37" s="633">
        <f>IF(ISNA(VLOOKUP(3,'様式B'!$A$15:$F$41,6,FALSE)),"",VLOOKUP(3,'様式B'!$A$15:$F$41,6,FALSE))</f>
      </c>
      <c r="B37" s="634"/>
      <c r="C37" s="653">
        <f>IF(F37="","","研究資金等を提供(Q2)")</f>
      </c>
      <c r="D37" s="190">
        <f>IF(C37="","","研究費の受入形態")</f>
      </c>
      <c r="E37" s="234">
        <f>IF(A37="","",IF(ISNA(VLOOKUP(A37&amp;"1",管計2,2,FALSE)),"",VLOOKUP(A37&amp;"1",管計2,2,FALSE)))</f>
      </c>
      <c r="F37" s="649">
        <f>IF(ISNA(VLOOKUP(A37,管理計画Q2,4,FALSE)),"",VLOOKUP(A37,管理計画Q2,4,FALSE))</f>
      </c>
      <c r="G37" s="650"/>
      <c r="H37" s="650"/>
      <c r="I37" s="650"/>
      <c r="J37" s="650"/>
      <c r="K37" s="632"/>
      <c r="L37" s="632"/>
      <c r="M37" s="169"/>
    </row>
    <row r="38" spans="1:13" ht="45.75" customHeight="1">
      <c r="A38" s="635"/>
      <c r="B38" s="636"/>
      <c r="C38" s="654"/>
      <c r="D38" s="190">
        <f>IF(C37="","","受入方法")</f>
      </c>
      <c r="E38" s="234">
        <f>IF(A37="","",IF(ISNA(VLOOKUP(A37&amp;"2",管計2,2,FALSE)),"",VLOOKUP(A37&amp;"2",管計2,2,FALSE)))</f>
      </c>
      <c r="F38" s="651"/>
      <c r="G38" s="533"/>
      <c r="H38" s="533"/>
      <c r="I38" s="533"/>
      <c r="J38" s="533"/>
      <c r="K38" s="641"/>
      <c r="L38" s="641"/>
      <c r="M38" s="169"/>
    </row>
    <row r="39" spans="1:13" ht="45.75" customHeight="1">
      <c r="A39" s="635"/>
      <c r="B39" s="636"/>
      <c r="C39" s="654"/>
      <c r="D39" s="190">
        <f>IF(C37="","","受入金額")</f>
      </c>
      <c r="E39" s="235">
        <f>IF(A37="","",IF(ISNA(VLOOKUP(A37&amp;"3",管計2,2,FALSE)),"",VLOOKUP(A37&amp;"3",管計2,2,FALSE)))</f>
      </c>
      <c r="F39" s="651"/>
      <c r="G39" s="533"/>
      <c r="H39" s="533"/>
      <c r="I39" s="533"/>
      <c r="J39" s="533"/>
      <c r="K39" s="641"/>
      <c r="L39" s="641"/>
      <c r="M39" s="169"/>
    </row>
    <row r="40" spans="1:13" ht="45.75" customHeight="1">
      <c r="A40" s="635"/>
      <c r="B40" s="636"/>
      <c r="C40" s="655"/>
      <c r="D40" s="190">
        <f>IF(C37="","","契約締結状況")</f>
      </c>
      <c r="E40" s="234">
        <f>IF(A37="","",IF(ISNA(VLOOKUP(A37&amp;"4",管計2,2,FALSE)),"",VLOOKUP(A37&amp;"4",管計2,2,FALSE)))</f>
      </c>
      <c r="F40" s="652"/>
      <c r="G40" s="534"/>
      <c r="H40" s="534"/>
      <c r="I40" s="534"/>
      <c r="J40" s="534"/>
      <c r="K40" s="334"/>
      <c r="L40" s="334"/>
      <c r="M40" s="169"/>
    </row>
    <row r="41" spans="1:13" ht="68.25" customHeight="1">
      <c r="A41" s="635"/>
      <c r="B41" s="636"/>
      <c r="C41" s="191">
        <f>IF(F41="","","物品、施設等の提供・貸与(Q3)")</f>
      </c>
      <c r="D41" s="190">
        <f>IF(C41="","","物品、施設等の内容")</f>
      </c>
      <c r="E41" s="234">
        <f>IF(A37="","",IF(ISNA(VLOOKUP(A37,管計3,2,FALSE)),"",VLOOKUP(A37,管計3,2,FALSE)))</f>
      </c>
      <c r="F41" s="658">
        <f>IF(ISNA(VLOOKUP($A37,管理計画Q3,4,FALSE)),"",VLOOKUP($A37,管理計画Q3,4,FALSE))</f>
      </c>
      <c r="G41" s="483"/>
      <c r="H41" s="483"/>
      <c r="I41" s="483"/>
      <c r="J41" s="483"/>
      <c r="K41" s="254"/>
      <c r="L41" s="254"/>
      <c r="M41" s="169"/>
    </row>
    <row r="42" spans="1:13" ht="49.5" customHeight="1">
      <c r="A42" s="635"/>
      <c r="B42" s="636"/>
      <c r="C42" s="639">
        <f>IF(F42="","","役務提供(Q4)")</f>
      </c>
      <c r="D42" s="202">
        <f>IF(C42="","","受領する役務の内容")</f>
      </c>
      <c r="E42" s="233">
        <f>IF(A37="","",IF(ISNA(VLOOKUP(A37&amp;"1",管計4,2,FALSE)),"",VLOOKUP(A37&amp;"1",管計4,2,FALSE)))</f>
      </c>
      <c r="F42" s="649">
        <f>IF(ISNA(VLOOKUP($A37,管理計画Q4,4,FALSE)),"",VLOOKUP($A37,管理計画Q4,4,FALSE))</f>
      </c>
      <c r="G42" s="650"/>
      <c r="H42" s="650"/>
      <c r="I42" s="650"/>
      <c r="J42" s="650"/>
      <c r="K42" s="632"/>
      <c r="L42" s="632"/>
      <c r="M42" s="169"/>
    </row>
    <row r="43" spans="1:13" ht="49.5" customHeight="1">
      <c r="A43" s="635"/>
      <c r="B43" s="636"/>
      <c r="C43" s="640"/>
      <c r="D43" s="202">
        <f>IF(C42="","","対象薬剤製薬企業の特定役務への関与の有無")</f>
      </c>
      <c r="E43" s="233">
        <f>IF(A37="","",IF(ISNA(VLOOKUP(A37&amp;"2",管計4,2,FALSE)),"",VLOOKUP(A37&amp;"2",管計4,2,FALSE)))</f>
      </c>
      <c r="F43" s="652"/>
      <c r="G43" s="534"/>
      <c r="H43" s="534"/>
      <c r="I43" s="534"/>
      <c r="J43" s="534"/>
      <c r="K43" s="334"/>
      <c r="L43" s="334"/>
      <c r="M43" s="169"/>
    </row>
    <row r="44" spans="1:13" ht="49.5" customHeight="1">
      <c r="A44" s="635"/>
      <c r="B44" s="636"/>
      <c r="C44" s="639">
        <f>IF(F44="","","製薬企業等の在籍者の従事(Q5)")</f>
      </c>
      <c r="D44" s="202">
        <f>IF(C44="","","受領する役務の内容")</f>
      </c>
      <c r="E44" s="233">
        <f>IF(A37="","",IF(ISNA(VLOOKUP(A37&amp;"1",管計5,2,FALSE)),"",VLOOKUP(A37&amp;"1",管計5,2,FALSE)))</f>
      </c>
      <c r="F44" s="649">
        <f>IF(ISNA(VLOOKUP($A37,管理計画Q5,4,FALSE)),"",VLOOKUP($A37,管理計画Q5,4,FALSE))</f>
      </c>
      <c r="G44" s="650"/>
      <c r="H44" s="650"/>
      <c r="I44" s="650"/>
      <c r="J44" s="650"/>
      <c r="K44" s="632"/>
      <c r="L44" s="632"/>
      <c r="M44" s="169"/>
    </row>
    <row r="45" spans="1:13" ht="49.5" customHeight="1">
      <c r="A45" s="637"/>
      <c r="B45" s="638"/>
      <c r="C45" s="640"/>
      <c r="D45" s="202">
        <f>IF(C44="","","対象薬剤製薬企業の特定役務への関与の有無")</f>
      </c>
      <c r="E45" s="233">
        <f>IF(A37="","",IF(ISNA(VLOOKUP(A37&amp;"2",管計5,2,FALSE)),"",VLOOKUP(A37&amp;"2",管計5,2,FALSE)))</f>
      </c>
      <c r="F45" s="652"/>
      <c r="G45" s="534"/>
      <c r="H45" s="534"/>
      <c r="I45" s="534"/>
      <c r="J45" s="534"/>
      <c r="K45" s="334"/>
      <c r="L45" s="334"/>
      <c r="M45" s="169"/>
    </row>
    <row r="46" spans="1:13" ht="45.75" customHeight="1">
      <c r="A46" s="633">
        <f>IF(ISNA(VLOOKUP(4,'様式B'!$A$15:$F$41,6,FALSE)),"",VLOOKUP(4,'様式B'!$A$15:$F$41,6,FALSE))</f>
      </c>
      <c r="B46" s="634"/>
      <c r="C46" s="653">
        <f>IF(F46="","","研究資金等を提供(Q2)")</f>
      </c>
      <c r="D46" s="190">
        <f>IF(C46="","","研究費の受入形態")</f>
      </c>
      <c r="E46" s="234">
        <f>IF(A46="","",IF(ISNA(VLOOKUP(A46&amp;"1",管計2,2,FALSE)),"",VLOOKUP(A46&amp;"1",管計2,2,FALSE)))</f>
      </c>
      <c r="F46" s="649">
        <f>IF(ISNA(VLOOKUP(A46,管理計画Q2,4,FALSE)),"",VLOOKUP(A46,管理計画Q2,4,FALSE))</f>
      </c>
      <c r="G46" s="650"/>
      <c r="H46" s="650"/>
      <c r="I46" s="650"/>
      <c r="J46" s="650"/>
      <c r="K46" s="632"/>
      <c r="L46" s="632"/>
      <c r="M46" s="169"/>
    </row>
    <row r="47" spans="1:13" ht="45.75" customHeight="1">
      <c r="A47" s="635"/>
      <c r="B47" s="636"/>
      <c r="C47" s="654"/>
      <c r="D47" s="190">
        <f>IF(C46="","","受入方法")</f>
      </c>
      <c r="E47" s="234">
        <f>IF(A46="","",IF(ISNA(VLOOKUP(A46&amp;"2",管計2,2,FALSE)),"",VLOOKUP(A46&amp;"2",管計2,2,FALSE)))</f>
      </c>
      <c r="F47" s="651"/>
      <c r="G47" s="533"/>
      <c r="H47" s="533"/>
      <c r="I47" s="533"/>
      <c r="J47" s="533"/>
      <c r="K47" s="641"/>
      <c r="L47" s="641"/>
      <c r="M47" s="169"/>
    </row>
    <row r="48" spans="1:13" ht="45.75" customHeight="1">
      <c r="A48" s="635"/>
      <c r="B48" s="636"/>
      <c r="C48" s="654"/>
      <c r="D48" s="190">
        <f>IF(C46="","","受入金額")</f>
      </c>
      <c r="E48" s="235">
        <f>IF(A46="","",IF(ISNA(VLOOKUP(A46&amp;"3",管計2,2,FALSE)),"",VLOOKUP(A46&amp;"3",管計2,2,FALSE)))</f>
      </c>
      <c r="F48" s="651"/>
      <c r="G48" s="533"/>
      <c r="H48" s="533"/>
      <c r="I48" s="533"/>
      <c r="J48" s="533"/>
      <c r="K48" s="641"/>
      <c r="L48" s="641"/>
      <c r="M48" s="169"/>
    </row>
    <row r="49" spans="1:13" ht="45.75" customHeight="1">
      <c r="A49" s="635"/>
      <c r="B49" s="636"/>
      <c r="C49" s="655"/>
      <c r="D49" s="190">
        <f>IF(C46="","","契約締結状況")</f>
      </c>
      <c r="E49" s="234">
        <f>IF(A46="","",IF(ISNA(VLOOKUP(A46&amp;"4",管計2,2,FALSE)),"",VLOOKUP(A46&amp;"4",管計2,2,FALSE)))</f>
      </c>
      <c r="F49" s="652"/>
      <c r="G49" s="534"/>
      <c r="H49" s="534"/>
      <c r="I49" s="534"/>
      <c r="J49" s="534"/>
      <c r="K49" s="334"/>
      <c r="L49" s="334"/>
      <c r="M49" s="169"/>
    </row>
    <row r="50" spans="1:13" ht="68.25" customHeight="1">
      <c r="A50" s="635"/>
      <c r="B50" s="636"/>
      <c r="C50" s="191">
        <f>IF(F50="","","物品、施設等の提供・貸与(Q3)")</f>
      </c>
      <c r="D50" s="190">
        <f>IF(C50="","","物品、施設等の内容")</f>
      </c>
      <c r="E50" s="234">
        <f>IF(A46="","",IF(ISNA(VLOOKUP(A46,管計3,2,FALSE)),"",VLOOKUP(A46,管計3,2,FALSE)))</f>
      </c>
      <c r="F50" s="658">
        <f>IF(ISNA(VLOOKUP($A46,管理計画Q3,4,FALSE)),"",VLOOKUP($A46,管理計画Q3,4,FALSE))</f>
      </c>
      <c r="G50" s="483"/>
      <c r="H50" s="483"/>
      <c r="I50" s="483"/>
      <c r="J50" s="483"/>
      <c r="K50" s="254"/>
      <c r="L50" s="254"/>
      <c r="M50" s="169"/>
    </row>
    <row r="51" spans="1:13" ht="49.5" customHeight="1">
      <c r="A51" s="635"/>
      <c r="B51" s="636"/>
      <c r="C51" s="639">
        <f>IF(F51="","","役務提供(Q4)")</f>
      </c>
      <c r="D51" s="202">
        <f>IF(C51="","","受領する役務の内容")</f>
      </c>
      <c r="E51" s="233">
        <f>IF(A46="","",IF(ISNA(VLOOKUP(A46&amp;"1",管計4,2,FALSE)),"",VLOOKUP(A46&amp;"1",管計4,2,FALSE)))</f>
      </c>
      <c r="F51" s="649">
        <f>IF(ISNA(VLOOKUP($A46,管理計画Q4,4,FALSE)),"",VLOOKUP($A46,管理計画Q4,4,FALSE))</f>
      </c>
      <c r="G51" s="650"/>
      <c r="H51" s="650"/>
      <c r="I51" s="650"/>
      <c r="J51" s="650"/>
      <c r="K51" s="632"/>
      <c r="L51" s="632"/>
      <c r="M51" s="169"/>
    </row>
    <row r="52" spans="1:13" ht="49.5" customHeight="1">
      <c r="A52" s="635"/>
      <c r="B52" s="636"/>
      <c r="C52" s="640"/>
      <c r="D52" s="202">
        <f>IF(C51="","","対象薬剤製薬企業の特定役務への関与の有無")</f>
      </c>
      <c r="E52" s="233">
        <f>IF(A46="","",IF(ISNA(VLOOKUP(A46&amp;"2",管計4,2,FALSE)),"",VLOOKUP(A46&amp;"2",管計4,2,FALSE)))</f>
      </c>
      <c r="F52" s="652"/>
      <c r="G52" s="534"/>
      <c r="H52" s="534"/>
      <c r="I52" s="534"/>
      <c r="J52" s="534"/>
      <c r="K52" s="334"/>
      <c r="L52" s="334"/>
      <c r="M52" s="169"/>
    </row>
    <row r="53" spans="1:13" ht="49.5" customHeight="1">
      <c r="A53" s="635"/>
      <c r="B53" s="636"/>
      <c r="C53" s="639">
        <f>IF(F53="","","製薬企業等の在籍者の従事(Q5)")</f>
      </c>
      <c r="D53" s="202">
        <f>IF(C53="","","受領する役務の内容")</f>
      </c>
      <c r="E53" s="233">
        <f>IF(A46="","",IF(ISNA(VLOOKUP(A46&amp;"1",管計5,2,FALSE)),"",VLOOKUP(A46&amp;"1",管計5,2,FALSE)))</f>
      </c>
      <c r="F53" s="649">
        <f>IF(ISNA(VLOOKUP($A46,管理計画Q5,4,FALSE)),"",VLOOKUP($A46,管理計画Q5,4,FALSE))</f>
      </c>
      <c r="G53" s="650"/>
      <c r="H53" s="650"/>
      <c r="I53" s="650"/>
      <c r="J53" s="650"/>
      <c r="K53" s="632"/>
      <c r="L53" s="632"/>
      <c r="M53" s="169"/>
    </row>
    <row r="54" spans="1:13" ht="49.5" customHeight="1">
      <c r="A54" s="637"/>
      <c r="B54" s="638"/>
      <c r="C54" s="640"/>
      <c r="D54" s="202">
        <f>IF(C53="","","対象薬剤製薬企業の特定役務への関与の有無")</f>
      </c>
      <c r="E54" s="233">
        <f>IF(A46="","",IF(ISNA(VLOOKUP(A46&amp;"2",管計5,2,FALSE)),"",VLOOKUP(A46&amp;"2",管計5,2,FALSE)))</f>
      </c>
      <c r="F54" s="652"/>
      <c r="G54" s="534"/>
      <c r="H54" s="534"/>
      <c r="I54" s="534"/>
      <c r="J54" s="534"/>
      <c r="K54" s="334"/>
      <c r="L54" s="334"/>
      <c r="M54" s="169"/>
    </row>
    <row r="55" spans="1:13" ht="45.75" customHeight="1">
      <c r="A55" s="633">
        <f>IF(ISNA(VLOOKUP(5,'様式B'!$A$15:$F$41,6,FALSE)),"",VLOOKUP(5,'様式B'!$A$15:$F$41,6,FALSE))</f>
      </c>
      <c r="B55" s="634"/>
      <c r="C55" s="653">
        <f>IF(F55="","","研究資金等を提供(Q2)")</f>
      </c>
      <c r="D55" s="190">
        <f>IF(C55="","","研究費の受入形態")</f>
      </c>
      <c r="E55" s="234">
        <f>IF(A55="","",IF(ISNA(VLOOKUP(A55&amp;"1",管計2,2,FALSE)),"",VLOOKUP(A55&amp;"1",管計2,2,FALSE)))</f>
      </c>
      <c r="F55" s="649">
        <f>IF(ISNA(VLOOKUP(A55,管理計画Q2,4,FALSE)),"",VLOOKUP(A55,管理計画Q2,4,FALSE))</f>
      </c>
      <c r="G55" s="650"/>
      <c r="H55" s="650"/>
      <c r="I55" s="650"/>
      <c r="J55" s="650"/>
      <c r="K55" s="632"/>
      <c r="L55" s="632"/>
      <c r="M55" s="169"/>
    </row>
    <row r="56" spans="1:13" ht="45.75" customHeight="1">
      <c r="A56" s="635"/>
      <c r="B56" s="636"/>
      <c r="C56" s="654"/>
      <c r="D56" s="190">
        <f>IF(C55="","","受入方法")</f>
      </c>
      <c r="E56" s="234">
        <f>IF(A55="","",IF(ISNA(VLOOKUP(A55&amp;"2",管計2,2,FALSE)),"",VLOOKUP(A55&amp;"2",管計2,2,FALSE)))</f>
      </c>
      <c r="F56" s="651"/>
      <c r="G56" s="533"/>
      <c r="H56" s="533"/>
      <c r="I56" s="533"/>
      <c r="J56" s="533"/>
      <c r="K56" s="641"/>
      <c r="L56" s="641"/>
      <c r="M56" s="169"/>
    </row>
    <row r="57" spans="1:13" ht="45.75" customHeight="1">
      <c r="A57" s="635"/>
      <c r="B57" s="636"/>
      <c r="C57" s="654"/>
      <c r="D57" s="190">
        <f>IF(C55="","","受入金額")</f>
      </c>
      <c r="E57" s="235">
        <f>IF(A55="","",IF(ISNA(VLOOKUP(A55&amp;"3",管計2,2,FALSE)),"",VLOOKUP(A55&amp;"3",管計2,2,FALSE)))</f>
      </c>
      <c r="F57" s="651"/>
      <c r="G57" s="533"/>
      <c r="H57" s="533"/>
      <c r="I57" s="533"/>
      <c r="J57" s="533"/>
      <c r="K57" s="641"/>
      <c r="L57" s="641"/>
      <c r="M57" s="169"/>
    </row>
    <row r="58" spans="1:13" ht="45.75" customHeight="1">
      <c r="A58" s="635"/>
      <c r="B58" s="636"/>
      <c r="C58" s="655"/>
      <c r="D58" s="190">
        <f>IF(C55="","","契約締結状況")</f>
      </c>
      <c r="E58" s="234">
        <f>IF(A55="","",IF(ISNA(VLOOKUP(A55&amp;"4",管計2,2,FALSE)),"",VLOOKUP(A55&amp;"4",管計2,2,FALSE)))</f>
      </c>
      <c r="F58" s="652"/>
      <c r="G58" s="534"/>
      <c r="H58" s="534"/>
      <c r="I58" s="534"/>
      <c r="J58" s="534"/>
      <c r="K58" s="334"/>
      <c r="L58" s="334"/>
      <c r="M58" s="169"/>
    </row>
    <row r="59" spans="1:13" ht="68.25" customHeight="1">
      <c r="A59" s="635"/>
      <c r="B59" s="636"/>
      <c r="C59" s="191">
        <f>IF(F59="","","物品、施設等の提供・貸与(Q3)")</f>
      </c>
      <c r="D59" s="190">
        <f>IF(C59="","","物品、施設等の内容")</f>
      </c>
      <c r="E59" s="234">
        <f>IF(A55="","",IF(ISNA(VLOOKUP(A55,管計3,2,FALSE)),"",VLOOKUP(A55,管計3,2,FALSE)))</f>
      </c>
      <c r="F59" s="658">
        <f>IF(ISNA(VLOOKUP($A55,管理計画Q3,4,FALSE)),"",VLOOKUP($A55,管理計画Q3,4,FALSE))</f>
      </c>
      <c r="G59" s="483"/>
      <c r="H59" s="483"/>
      <c r="I59" s="483"/>
      <c r="J59" s="483"/>
      <c r="K59" s="254"/>
      <c r="L59" s="254"/>
      <c r="M59" s="169"/>
    </row>
    <row r="60" spans="1:13" ht="49.5" customHeight="1">
      <c r="A60" s="635"/>
      <c r="B60" s="636"/>
      <c r="C60" s="639">
        <f>IF(F60="","","役務提供(Q4)")</f>
      </c>
      <c r="D60" s="202">
        <f>IF(C60="","","受領する役務の内容")</f>
      </c>
      <c r="E60" s="233">
        <f>IF(A55="","",IF(ISNA(VLOOKUP(A55&amp;"1",管計4,2,FALSE)),"",VLOOKUP(A55&amp;"1",管計4,2,FALSE)))</f>
      </c>
      <c r="F60" s="649">
        <f>IF(ISNA(VLOOKUP($A55,管理計画Q4,4,FALSE)),"",VLOOKUP($A55,管理計画Q4,4,FALSE))</f>
      </c>
      <c r="G60" s="650"/>
      <c r="H60" s="650"/>
      <c r="I60" s="650"/>
      <c r="J60" s="650"/>
      <c r="K60" s="632"/>
      <c r="L60" s="632"/>
      <c r="M60" s="169"/>
    </row>
    <row r="61" spans="1:13" ht="49.5" customHeight="1">
      <c r="A61" s="635"/>
      <c r="B61" s="636"/>
      <c r="C61" s="640"/>
      <c r="D61" s="202">
        <f>IF(C60="","","対象薬剤製薬企業の特定役務への関与の有無")</f>
      </c>
      <c r="E61" s="233">
        <f>IF(A55="","",IF(ISNA(VLOOKUP(A55&amp;"2",管計4,2,FALSE)),"",VLOOKUP(A55&amp;"2",管計4,2,FALSE)))</f>
      </c>
      <c r="F61" s="652"/>
      <c r="G61" s="534"/>
      <c r="H61" s="534"/>
      <c r="I61" s="534"/>
      <c r="J61" s="534"/>
      <c r="K61" s="334"/>
      <c r="L61" s="334"/>
      <c r="M61" s="169"/>
    </row>
    <row r="62" spans="1:13" ht="49.5" customHeight="1">
      <c r="A62" s="635"/>
      <c r="B62" s="636"/>
      <c r="C62" s="639">
        <f>IF(F62="","","製薬企業等の在籍者の従事(Q5)")</f>
      </c>
      <c r="D62" s="202">
        <f>IF(C62="","","受領する役務の内容")</f>
      </c>
      <c r="E62" s="233">
        <f>IF(A55="","",IF(ISNA(VLOOKUP(A55&amp;"1",管計5,2,FALSE)),"",VLOOKUP(A55&amp;"1",管計5,2,FALSE)))</f>
      </c>
      <c r="F62" s="649">
        <f>IF(ISNA(VLOOKUP($A55,管理計画Q5,4,FALSE)),"",VLOOKUP($A55,管理計画Q5,4,FALSE))</f>
      </c>
      <c r="G62" s="650"/>
      <c r="H62" s="650"/>
      <c r="I62" s="650"/>
      <c r="J62" s="650"/>
      <c r="K62" s="632"/>
      <c r="L62" s="632"/>
      <c r="M62" s="169"/>
    </row>
    <row r="63" spans="1:13" ht="49.5" customHeight="1">
      <c r="A63" s="656"/>
      <c r="B63" s="657"/>
      <c r="C63" s="640"/>
      <c r="D63" s="202">
        <f>IF(C62="","","対象薬剤製薬企業の特定役務への関与の有無")</f>
      </c>
      <c r="E63" s="233">
        <f>IF(A55="","",IF(ISNA(VLOOKUP(A55&amp;"2",管計5,2,FALSE)),"",VLOOKUP(A55&amp;"2",管計5,2,FALSE)))</f>
      </c>
      <c r="F63" s="652"/>
      <c r="G63" s="534"/>
      <c r="H63" s="534"/>
      <c r="I63" s="534"/>
      <c r="J63" s="534"/>
      <c r="K63" s="334"/>
      <c r="L63" s="334"/>
      <c r="M63" s="169"/>
    </row>
    <row r="64" spans="1:13" ht="19.5">
      <c r="A64" s="184"/>
      <c r="B64" s="184"/>
      <c r="C64" s="184"/>
      <c r="D64" s="184"/>
      <c r="E64" s="169"/>
      <c r="F64" s="169"/>
      <c r="G64" s="169"/>
      <c r="H64" s="169"/>
      <c r="I64" s="169"/>
      <c r="J64" s="169"/>
      <c r="K64" s="169"/>
      <c r="L64" s="169"/>
      <c r="M64" s="169"/>
    </row>
    <row r="65" spans="1:13" ht="36" customHeight="1">
      <c r="A65" s="183" t="s">
        <v>227</v>
      </c>
      <c r="B65" s="184"/>
      <c r="C65" s="184"/>
      <c r="D65" s="184"/>
      <c r="E65" s="169"/>
      <c r="F65" s="169"/>
      <c r="G65" s="169"/>
      <c r="H65" s="169"/>
      <c r="I65" s="169"/>
      <c r="J65" s="169"/>
      <c r="K65" s="169"/>
      <c r="L65" s="169"/>
      <c r="M65" s="169"/>
    </row>
    <row r="66" spans="1:13" ht="46.5" customHeight="1">
      <c r="A66" s="623" t="s">
        <v>174</v>
      </c>
      <c r="B66" s="624"/>
      <c r="C66" s="627">
        <f>'使用不可_選択肢'!A22</f>
      </c>
      <c r="D66" s="628"/>
      <c r="E66" s="629"/>
      <c r="F66" s="629"/>
      <c r="G66" s="629"/>
      <c r="H66" s="629"/>
      <c r="I66" s="629"/>
      <c r="J66" s="629"/>
      <c r="K66" s="629"/>
      <c r="L66" s="630"/>
      <c r="M66" s="169"/>
    </row>
    <row r="67" spans="1:13" s="208" customFormat="1" ht="46.5" customHeight="1">
      <c r="A67" s="617" t="s">
        <v>137</v>
      </c>
      <c r="B67" s="618"/>
      <c r="C67" s="619"/>
      <c r="D67" s="620"/>
      <c r="E67" s="621"/>
      <c r="F67" s="622"/>
      <c r="G67" s="255"/>
      <c r="H67" s="256"/>
      <c r="I67" s="257"/>
      <c r="J67" s="257"/>
      <c r="K67" s="257"/>
      <c r="L67" s="258"/>
      <c r="M67" s="212"/>
    </row>
    <row r="68" spans="1:13" s="186" customFormat="1" ht="45">
      <c r="A68" s="214" t="s">
        <v>138</v>
      </c>
      <c r="B68" s="214" t="s">
        <v>4</v>
      </c>
      <c r="C68" s="213" t="s">
        <v>139</v>
      </c>
      <c r="D68" s="609" t="s">
        <v>140</v>
      </c>
      <c r="E68" s="610"/>
      <c r="F68" s="610"/>
      <c r="G68" s="610"/>
      <c r="H68" s="610"/>
      <c r="I68" s="610"/>
      <c r="J68" s="379"/>
      <c r="K68" s="214" t="s">
        <v>184</v>
      </c>
      <c r="L68" s="214" t="s">
        <v>185</v>
      </c>
      <c r="M68" s="185"/>
    </row>
    <row r="69" spans="1:13" s="11" customFormat="1" ht="43.5" customHeight="1">
      <c r="A69" s="187"/>
      <c r="B69" s="187"/>
      <c r="C69" s="187"/>
      <c r="D69" s="187"/>
      <c r="E69" s="608">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78"/>
      <c r="G69" s="378"/>
      <c r="H69" s="378"/>
      <c r="I69" s="378"/>
      <c r="J69" s="379"/>
      <c r="K69" s="187"/>
      <c r="L69" s="187"/>
      <c r="M69" s="188"/>
    </row>
    <row r="70" spans="1:13" s="11" customFormat="1" ht="43.5" customHeight="1">
      <c r="A70" s="187"/>
      <c r="B70" s="187"/>
      <c r="C70" s="187"/>
      <c r="D70" s="187"/>
      <c r="E70" s="608">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78"/>
      <c r="G70" s="378"/>
      <c r="H70" s="378"/>
      <c r="I70" s="378"/>
      <c r="J70" s="379"/>
      <c r="K70" s="187"/>
      <c r="L70" s="187"/>
      <c r="M70" s="188"/>
    </row>
    <row r="71" spans="1:13" s="11" customFormat="1" ht="43.5" customHeight="1">
      <c r="A71" s="187"/>
      <c r="B71" s="187"/>
      <c r="C71" s="187"/>
      <c r="D71" s="187"/>
      <c r="E71" s="608">
        <f t="shared" si="0"/>
      </c>
      <c r="F71" s="378"/>
      <c r="G71" s="378"/>
      <c r="H71" s="378"/>
      <c r="I71" s="378"/>
      <c r="J71" s="379"/>
      <c r="K71" s="187"/>
      <c r="L71" s="187"/>
      <c r="M71" s="188"/>
    </row>
    <row r="72" spans="1:13" s="11" customFormat="1" ht="43.5" customHeight="1">
      <c r="A72" s="187"/>
      <c r="B72" s="187"/>
      <c r="C72" s="187"/>
      <c r="D72" s="187"/>
      <c r="E72" s="608">
        <f t="shared" si="0"/>
      </c>
      <c r="F72" s="378"/>
      <c r="G72" s="378"/>
      <c r="H72" s="378"/>
      <c r="I72" s="378"/>
      <c r="J72" s="379"/>
      <c r="K72" s="187"/>
      <c r="L72" s="187"/>
      <c r="M72" s="188"/>
    </row>
    <row r="73" spans="1:13" s="11" customFormat="1" ht="43.5" customHeight="1">
      <c r="A73" s="187"/>
      <c r="B73" s="187"/>
      <c r="C73" s="187"/>
      <c r="D73" s="187"/>
      <c r="E73" s="608">
        <f t="shared" si="0"/>
      </c>
      <c r="F73" s="378"/>
      <c r="G73" s="378"/>
      <c r="H73" s="378"/>
      <c r="I73" s="378"/>
      <c r="J73" s="379"/>
      <c r="K73" s="187"/>
      <c r="L73" s="187"/>
      <c r="M73" s="188"/>
    </row>
    <row r="74" spans="1:14" s="11" customFormat="1" ht="43.5" customHeight="1">
      <c r="A74" s="187"/>
      <c r="B74" s="187"/>
      <c r="C74" s="187"/>
      <c r="D74" s="187"/>
      <c r="E74" s="608">
        <f t="shared" si="0"/>
      </c>
      <c r="F74" s="378"/>
      <c r="G74" s="378"/>
      <c r="H74" s="378"/>
      <c r="I74" s="378"/>
      <c r="J74" s="379"/>
      <c r="K74" s="187"/>
      <c r="L74" s="187"/>
      <c r="M74" s="188"/>
      <c r="N74" s="228"/>
    </row>
    <row r="75" spans="1:14" s="11" customFormat="1" ht="43.5" customHeight="1">
      <c r="A75" s="187"/>
      <c r="B75" s="187"/>
      <c r="C75" s="187"/>
      <c r="D75" s="187"/>
      <c r="E75" s="608">
        <f t="shared" si="0"/>
      </c>
      <c r="F75" s="378"/>
      <c r="G75" s="378"/>
      <c r="H75" s="378"/>
      <c r="I75" s="378"/>
      <c r="J75" s="379"/>
      <c r="K75" s="187"/>
      <c r="L75" s="187"/>
      <c r="M75" s="188"/>
      <c r="N75" s="229"/>
    </row>
    <row r="76" spans="1:14" s="11" customFormat="1" ht="43.5" customHeight="1">
      <c r="A76" s="187"/>
      <c r="B76" s="187"/>
      <c r="C76" s="187"/>
      <c r="D76" s="187"/>
      <c r="E76" s="608">
        <f t="shared" si="0"/>
      </c>
      <c r="F76" s="378"/>
      <c r="G76" s="378"/>
      <c r="H76" s="378"/>
      <c r="I76" s="378"/>
      <c r="J76" s="379"/>
      <c r="K76" s="187"/>
      <c r="L76" s="187"/>
      <c r="M76" s="188"/>
      <c r="N76" s="229"/>
    </row>
    <row r="77" spans="1:13" ht="19.5">
      <c r="A77" s="259"/>
      <c r="B77" s="259"/>
      <c r="C77" s="259"/>
      <c r="D77" s="259"/>
      <c r="E77" s="259"/>
      <c r="F77" s="259"/>
      <c r="G77" s="259"/>
      <c r="H77" s="259"/>
      <c r="I77" s="259"/>
      <c r="J77" s="259"/>
      <c r="K77" s="259"/>
      <c r="L77" s="259"/>
      <c r="M77" s="169"/>
    </row>
    <row r="78" spans="1:13" ht="46.5" customHeight="1">
      <c r="A78" s="625" t="s">
        <v>174</v>
      </c>
      <c r="B78" s="626"/>
      <c r="C78" s="602">
        <f>'使用不可_選択肢'!A23</f>
      </c>
      <c r="D78" s="603"/>
      <c r="E78" s="604"/>
      <c r="F78" s="604"/>
      <c r="G78" s="604"/>
      <c r="H78" s="604"/>
      <c r="I78" s="604"/>
      <c r="J78" s="604"/>
      <c r="K78" s="604"/>
      <c r="L78" s="605"/>
      <c r="M78" s="169"/>
    </row>
    <row r="79" spans="1:13" s="208" customFormat="1" ht="46.5" customHeight="1">
      <c r="A79" s="611" t="s">
        <v>137</v>
      </c>
      <c r="B79" s="612"/>
      <c r="C79" s="613"/>
      <c r="D79" s="614"/>
      <c r="E79" s="615"/>
      <c r="F79" s="616"/>
      <c r="G79" s="260"/>
      <c r="H79" s="261"/>
      <c r="I79" s="262"/>
      <c r="J79" s="262"/>
      <c r="K79" s="262"/>
      <c r="L79" s="263"/>
      <c r="M79" s="212"/>
    </row>
    <row r="80" spans="1:13" s="186" customFormat="1" ht="45">
      <c r="A80" s="214" t="s">
        <v>138</v>
      </c>
      <c r="B80" s="214" t="s">
        <v>4</v>
      </c>
      <c r="C80" s="213" t="s">
        <v>139</v>
      </c>
      <c r="D80" s="609" t="s">
        <v>140</v>
      </c>
      <c r="E80" s="610"/>
      <c r="F80" s="610"/>
      <c r="G80" s="610"/>
      <c r="H80" s="610"/>
      <c r="I80" s="610"/>
      <c r="J80" s="379"/>
      <c r="K80" s="214" t="s">
        <v>184</v>
      </c>
      <c r="L80" s="214" t="s">
        <v>185</v>
      </c>
      <c r="M80" s="185"/>
    </row>
    <row r="81" spans="1:13" s="11" customFormat="1" ht="43.5" customHeight="1">
      <c r="A81" s="187"/>
      <c r="B81" s="187"/>
      <c r="C81" s="187"/>
      <c r="D81" s="187"/>
      <c r="E81" s="608">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78"/>
      <c r="G81" s="378"/>
      <c r="H81" s="378"/>
      <c r="I81" s="378"/>
      <c r="J81" s="379"/>
      <c r="K81" s="187"/>
      <c r="L81" s="187"/>
      <c r="M81" s="188"/>
    </row>
    <row r="82" spans="1:13" s="11" customFormat="1" ht="43.5" customHeight="1">
      <c r="A82" s="187"/>
      <c r="B82" s="187"/>
      <c r="C82" s="187"/>
      <c r="D82" s="187"/>
      <c r="E82" s="608">
        <f t="shared" si="1"/>
      </c>
      <c r="F82" s="378"/>
      <c r="G82" s="378"/>
      <c r="H82" s="378"/>
      <c r="I82" s="378"/>
      <c r="J82" s="379"/>
      <c r="K82" s="187"/>
      <c r="L82" s="187"/>
      <c r="M82" s="188"/>
    </row>
    <row r="83" spans="1:13" s="11" customFormat="1" ht="43.5" customHeight="1">
      <c r="A83" s="187"/>
      <c r="B83" s="187"/>
      <c r="C83" s="187"/>
      <c r="D83" s="187"/>
      <c r="E83" s="608">
        <f t="shared" si="1"/>
      </c>
      <c r="F83" s="378"/>
      <c r="G83" s="378"/>
      <c r="H83" s="378"/>
      <c r="I83" s="378"/>
      <c r="J83" s="379"/>
      <c r="K83" s="187"/>
      <c r="L83" s="187"/>
      <c r="M83" s="188"/>
    </row>
    <row r="84" spans="1:13" s="11" customFormat="1" ht="43.5" customHeight="1">
      <c r="A84" s="187"/>
      <c r="B84" s="187"/>
      <c r="C84" s="187"/>
      <c r="D84" s="187"/>
      <c r="E84" s="608">
        <f t="shared" si="1"/>
      </c>
      <c r="F84" s="378"/>
      <c r="G84" s="378"/>
      <c r="H84" s="378"/>
      <c r="I84" s="378"/>
      <c r="J84" s="379"/>
      <c r="K84" s="187"/>
      <c r="L84" s="187"/>
      <c r="M84" s="188"/>
    </row>
    <row r="85" spans="1:13" s="11" customFormat="1" ht="43.5" customHeight="1">
      <c r="A85" s="187"/>
      <c r="B85" s="187"/>
      <c r="C85" s="187"/>
      <c r="D85" s="187"/>
      <c r="E85" s="608">
        <f t="shared" si="1"/>
      </c>
      <c r="F85" s="378"/>
      <c r="G85" s="378"/>
      <c r="H85" s="378"/>
      <c r="I85" s="378"/>
      <c r="J85" s="379"/>
      <c r="K85" s="187"/>
      <c r="L85" s="187"/>
      <c r="M85" s="188"/>
    </row>
    <row r="86" spans="1:13" s="11" customFormat="1" ht="43.5" customHeight="1">
      <c r="A86" s="187"/>
      <c r="B86" s="187"/>
      <c r="C86" s="187"/>
      <c r="D86" s="187"/>
      <c r="E86" s="608">
        <f t="shared" si="1"/>
      </c>
      <c r="F86" s="378"/>
      <c r="G86" s="378"/>
      <c r="H86" s="378"/>
      <c r="I86" s="378"/>
      <c r="J86" s="379"/>
      <c r="K86" s="187"/>
      <c r="L86" s="187"/>
      <c r="M86" s="188"/>
    </row>
    <row r="87" spans="1:13" s="11" customFormat="1" ht="43.5" customHeight="1">
      <c r="A87" s="187"/>
      <c r="B87" s="187"/>
      <c r="C87" s="187"/>
      <c r="D87" s="187"/>
      <c r="E87" s="608">
        <f t="shared" si="1"/>
      </c>
      <c r="F87" s="378"/>
      <c r="G87" s="378"/>
      <c r="H87" s="378"/>
      <c r="I87" s="378"/>
      <c r="J87" s="379"/>
      <c r="K87" s="187"/>
      <c r="L87" s="187"/>
      <c r="M87" s="188"/>
    </row>
    <row r="88" spans="1:13" s="11" customFormat="1" ht="43.5" customHeight="1">
      <c r="A88" s="187"/>
      <c r="B88" s="187"/>
      <c r="C88" s="187"/>
      <c r="D88" s="187"/>
      <c r="E88" s="608">
        <f t="shared" si="1"/>
      </c>
      <c r="F88" s="378"/>
      <c r="G88" s="378"/>
      <c r="H88" s="378"/>
      <c r="I88" s="378"/>
      <c r="J88" s="379"/>
      <c r="K88" s="187"/>
      <c r="L88" s="187"/>
      <c r="M88" s="188"/>
    </row>
    <row r="89" spans="1:13" ht="19.5">
      <c r="A89" s="259"/>
      <c r="B89" s="259"/>
      <c r="C89" s="259"/>
      <c r="D89" s="259"/>
      <c r="E89" s="259"/>
      <c r="F89" s="259"/>
      <c r="G89" s="259"/>
      <c r="H89" s="259"/>
      <c r="I89" s="259"/>
      <c r="J89" s="259"/>
      <c r="K89" s="259"/>
      <c r="L89" s="259"/>
      <c r="M89" s="169"/>
    </row>
    <row r="90" spans="1:13" ht="46.5" customHeight="1">
      <c r="A90" s="625" t="s">
        <v>174</v>
      </c>
      <c r="B90" s="626"/>
      <c r="C90" s="602">
        <f>'使用不可_選択肢'!A24</f>
      </c>
      <c r="D90" s="603"/>
      <c r="E90" s="606"/>
      <c r="F90" s="606"/>
      <c r="G90" s="606"/>
      <c r="H90" s="606"/>
      <c r="I90" s="606"/>
      <c r="J90" s="606"/>
      <c r="K90" s="606"/>
      <c r="L90" s="607"/>
      <c r="M90" s="169"/>
    </row>
    <row r="91" spans="1:13" s="208" customFormat="1" ht="46.5" customHeight="1">
      <c r="A91" s="611" t="s">
        <v>137</v>
      </c>
      <c r="B91" s="612"/>
      <c r="C91" s="613"/>
      <c r="D91" s="614"/>
      <c r="E91" s="615"/>
      <c r="F91" s="616"/>
      <c r="G91" s="260"/>
      <c r="H91" s="261"/>
      <c r="I91" s="262"/>
      <c r="J91" s="262"/>
      <c r="K91" s="262"/>
      <c r="L91" s="263"/>
      <c r="M91" s="212"/>
    </row>
    <row r="92" spans="1:13" s="186" customFormat="1" ht="45">
      <c r="A92" s="214" t="s">
        <v>138</v>
      </c>
      <c r="B92" s="214" t="s">
        <v>4</v>
      </c>
      <c r="C92" s="213" t="s">
        <v>139</v>
      </c>
      <c r="D92" s="609" t="s">
        <v>140</v>
      </c>
      <c r="E92" s="610"/>
      <c r="F92" s="610"/>
      <c r="G92" s="610"/>
      <c r="H92" s="610"/>
      <c r="I92" s="610"/>
      <c r="J92" s="379"/>
      <c r="K92" s="214" t="s">
        <v>184</v>
      </c>
      <c r="L92" s="214" t="s">
        <v>185</v>
      </c>
      <c r="M92" s="185"/>
    </row>
    <row r="93" spans="1:13" s="11" customFormat="1" ht="43.5" customHeight="1">
      <c r="A93" s="187"/>
      <c r="B93" s="187"/>
      <c r="C93" s="187"/>
      <c r="D93" s="187"/>
      <c r="E93" s="608">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78"/>
      <c r="G93" s="378"/>
      <c r="H93" s="378"/>
      <c r="I93" s="378"/>
      <c r="J93" s="379"/>
      <c r="K93" s="187"/>
      <c r="L93" s="187"/>
      <c r="M93" s="188"/>
    </row>
    <row r="94" spans="1:13" s="11" customFormat="1" ht="43.5" customHeight="1">
      <c r="A94" s="187"/>
      <c r="B94" s="187"/>
      <c r="C94" s="187"/>
      <c r="D94" s="187"/>
      <c r="E94" s="608">
        <f t="shared" si="2"/>
      </c>
      <c r="F94" s="378"/>
      <c r="G94" s="378"/>
      <c r="H94" s="378"/>
      <c r="I94" s="378"/>
      <c r="J94" s="379"/>
      <c r="K94" s="187"/>
      <c r="L94" s="187"/>
      <c r="M94" s="188"/>
    </row>
    <row r="95" spans="1:13" s="11" customFormat="1" ht="43.5" customHeight="1">
      <c r="A95" s="187"/>
      <c r="B95" s="187"/>
      <c r="C95" s="187"/>
      <c r="D95" s="187"/>
      <c r="E95" s="608">
        <f t="shared" si="2"/>
      </c>
      <c r="F95" s="378"/>
      <c r="G95" s="378"/>
      <c r="H95" s="378"/>
      <c r="I95" s="378"/>
      <c r="J95" s="379"/>
      <c r="K95" s="187"/>
      <c r="L95" s="187"/>
      <c r="M95" s="188"/>
    </row>
    <row r="96" spans="1:13" s="11" customFormat="1" ht="43.5" customHeight="1">
      <c r="A96" s="187"/>
      <c r="B96" s="187"/>
      <c r="C96" s="187"/>
      <c r="D96" s="187"/>
      <c r="E96" s="608">
        <f t="shared" si="2"/>
      </c>
      <c r="F96" s="378"/>
      <c r="G96" s="378"/>
      <c r="H96" s="378"/>
      <c r="I96" s="378"/>
      <c r="J96" s="379"/>
      <c r="K96" s="187"/>
      <c r="L96" s="187"/>
      <c r="M96" s="188"/>
    </row>
    <row r="97" spans="1:13" s="11" customFormat="1" ht="43.5" customHeight="1">
      <c r="A97" s="187"/>
      <c r="B97" s="187"/>
      <c r="C97" s="187"/>
      <c r="D97" s="187"/>
      <c r="E97" s="608">
        <f t="shared" si="2"/>
      </c>
      <c r="F97" s="378"/>
      <c r="G97" s="378"/>
      <c r="H97" s="378"/>
      <c r="I97" s="378"/>
      <c r="J97" s="379"/>
      <c r="K97" s="187"/>
      <c r="L97" s="187"/>
      <c r="M97" s="188"/>
    </row>
    <row r="98" spans="1:13" s="11" customFormat="1" ht="43.5" customHeight="1">
      <c r="A98" s="187"/>
      <c r="B98" s="187"/>
      <c r="C98" s="187"/>
      <c r="D98" s="187"/>
      <c r="E98" s="608">
        <f t="shared" si="2"/>
      </c>
      <c r="F98" s="378"/>
      <c r="G98" s="378"/>
      <c r="H98" s="378"/>
      <c r="I98" s="378"/>
      <c r="J98" s="379"/>
      <c r="K98" s="187"/>
      <c r="L98" s="187"/>
      <c r="M98" s="188"/>
    </row>
    <row r="99" spans="1:13" s="11" customFormat="1" ht="43.5" customHeight="1">
      <c r="A99" s="187"/>
      <c r="B99" s="187"/>
      <c r="C99" s="187"/>
      <c r="D99" s="187"/>
      <c r="E99" s="608">
        <f t="shared" si="2"/>
      </c>
      <c r="F99" s="378"/>
      <c r="G99" s="378"/>
      <c r="H99" s="378"/>
      <c r="I99" s="378"/>
      <c r="J99" s="379"/>
      <c r="K99" s="187"/>
      <c r="L99" s="187"/>
      <c r="M99" s="188"/>
    </row>
    <row r="100" spans="1:13" s="11" customFormat="1" ht="43.5" customHeight="1">
      <c r="A100" s="187"/>
      <c r="B100" s="187"/>
      <c r="C100" s="187"/>
      <c r="D100" s="187"/>
      <c r="E100" s="608">
        <f t="shared" si="2"/>
      </c>
      <c r="F100" s="378"/>
      <c r="G100" s="378"/>
      <c r="H100" s="378"/>
      <c r="I100" s="378"/>
      <c r="J100" s="379"/>
      <c r="K100" s="187"/>
      <c r="L100" s="187"/>
      <c r="M100" s="188"/>
    </row>
    <row r="101" spans="1:13" ht="19.5">
      <c r="A101" s="259"/>
      <c r="B101" s="259"/>
      <c r="C101" s="259"/>
      <c r="D101" s="259"/>
      <c r="E101" s="259"/>
      <c r="F101" s="259"/>
      <c r="G101" s="259"/>
      <c r="H101" s="259"/>
      <c r="I101" s="259"/>
      <c r="J101" s="259"/>
      <c r="K101" s="259"/>
      <c r="L101" s="259"/>
      <c r="M101" s="169"/>
    </row>
    <row r="102" spans="1:13" ht="46.5" customHeight="1">
      <c r="A102" s="625" t="s">
        <v>174</v>
      </c>
      <c r="B102" s="626"/>
      <c r="C102" s="602">
        <f>'使用不可_選択肢'!A25</f>
      </c>
      <c r="D102" s="603"/>
      <c r="E102" s="606"/>
      <c r="F102" s="606"/>
      <c r="G102" s="606"/>
      <c r="H102" s="606"/>
      <c r="I102" s="606"/>
      <c r="J102" s="606"/>
      <c r="K102" s="606"/>
      <c r="L102" s="607"/>
      <c r="M102" s="169"/>
    </row>
    <row r="103" spans="1:13" s="208" customFormat="1" ht="46.5" customHeight="1">
      <c r="A103" s="611" t="s">
        <v>137</v>
      </c>
      <c r="B103" s="612"/>
      <c r="C103" s="613"/>
      <c r="D103" s="614"/>
      <c r="E103" s="615"/>
      <c r="F103" s="616"/>
      <c r="G103" s="260"/>
      <c r="H103" s="261"/>
      <c r="I103" s="262"/>
      <c r="J103" s="262"/>
      <c r="K103" s="262"/>
      <c r="L103" s="263"/>
      <c r="M103" s="212"/>
    </row>
    <row r="104" spans="1:13" s="186" customFormat="1" ht="45">
      <c r="A104" s="214" t="s">
        <v>138</v>
      </c>
      <c r="B104" s="214" t="s">
        <v>4</v>
      </c>
      <c r="C104" s="213" t="s">
        <v>139</v>
      </c>
      <c r="D104" s="609" t="s">
        <v>140</v>
      </c>
      <c r="E104" s="610"/>
      <c r="F104" s="610"/>
      <c r="G104" s="610"/>
      <c r="H104" s="610"/>
      <c r="I104" s="610"/>
      <c r="J104" s="379"/>
      <c r="K104" s="214" t="s">
        <v>184</v>
      </c>
      <c r="L104" s="214" t="s">
        <v>185</v>
      </c>
      <c r="M104" s="185"/>
    </row>
    <row r="105" spans="1:13" s="11" customFormat="1" ht="43.5" customHeight="1">
      <c r="A105" s="187"/>
      <c r="B105" s="187"/>
      <c r="C105" s="187"/>
      <c r="D105" s="187"/>
      <c r="E105" s="608">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78"/>
      <c r="G105" s="378"/>
      <c r="H105" s="378"/>
      <c r="I105" s="378"/>
      <c r="J105" s="379"/>
      <c r="K105" s="187"/>
      <c r="L105" s="187"/>
      <c r="M105" s="188"/>
    </row>
    <row r="106" spans="1:13" s="11" customFormat="1" ht="43.5" customHeight="1">
      <c r="A106" s="187"/>
      <c r="B106" s="187"/>
      <c r="C106" s="187"/>
      <c r="D106" s="187"/>
      <c r="E106" s="608">
        <f t="shared" si="3"/>
      </c>
      <c r="F106" s="378"/>
      <c r="G106" s="378"/>
      <c r="H106" s="378"/>
      <c r="I106" s="378"/>
      <c r="J106" s="379"/>
      <c r="K106" s="187"/>
      <c r="L106" s="187"/>
      <c r="M106" s="188"/>
    </row>
    <row r="107" spans="1:13" s="11" customFormat="1" ht="43.5" customHeight="1">
      <c r="A107" s="187"/>
      <c r="B107" s="187"/>
      <c r="C107" s="187"/>
      <c r="D107" s="187"/>
      <c r="E107" s="608">
        <f t="shared" si="3"/>
      </c>
      <c r="F107" s="378"/>
      <c r="G107" s="378"/>
      <c r="H107" s="378"/>
      <c r="I107" s="378"/>
      <c r="J107" s="379"/>
      <c r="K107" s="187"/>
      <c r="L107" s="187"/>
      <c r="M107" s="188"/>
    </row>
    <row r="108" spans="1:13" s="11" customFormat="1" ht="43.5" customHeight="1">
      <c r="A108" s="187"/>
      <c r="B108" s="187"/>
      <c r="C108" s="187"/>
      <c r="D108" s="187"/>
      <c r="E108" s="608">
        <f t="shared" si="3"/>
      </c>
      <c r="F108" s="378"/>
      <c r="G108" s="378"/>
      <c r="H108" s="378"/>
      <c r="I108" s="378"/>
      <c r="J108" s="379"/>
      <c r="K108" s="187"/>
      <c r="L108" s="187"/>
      <c r="M108" s="188"/>
    </row>
    <row r="109" spans="1:13" s="11" customFormat="1" ht="43.5" customHeight="1">
      <c r="A109" s="187"/>
      <c r="B109" s="187"/>
      <c r="C109" s="187"/>
      <c r="D109" s="187"/>
      <c r="E109" s="608">
        <f t="shared" si="3"/>
      </c>
      <c r="F109" s="378"/>
      <c r="G109" s="378"/>
      <c r="H109" s="378"/>
      <c r="I109" s="378"/>
      <c r="J109" s="379"/>
      <c r="K109" s="187"/>
      <c r="L109" s="187"/>
      <c r="M109" s="188"/>
    </row>
    <row r="110" spans="1:13" s="11" customFormat="1" ht="43.5" customHeight="1">
      <c r="A110" s="187"/>
      <c r="B110" s="187"/>
      <c r="C110" s="187"/>
      <c r="D110" s="187"/>
      <c r="E110" s="608">
        <f t="shared" si="3"/>
      </c>
      <c r="F110" s="378"/>
      <c r="G110" s="378"/>
      <c r="H110" s="378"/>
      <c r="I110" s="378"/>
      <c r="J110" s="379"/>
      <c r="K110" s="187"/>
      <c r="L110" s="187"/>
      <c r="M110" s="188"/>
    </row>
    <row r="111" spans="1:13" s="11" customFormat="1" ht="43.5" customHeight="1">
      <c r="A111" s="187"/>
      <c r="B111" s="187"/>
      <c r="C111" s="187"/>
      <c r="D111" s="187"/>
      <c r="E111" s="608">
        <f t="shared" si="3"/>
      </c>
      <c r="F111" s="378"/>
      <c r="G111" s="378"/>
      <c r="H111" s="378"/>
      <c r="I111" s="378"/>
      <c r="J111" s="379"/>
      <c r="K111" s="187"/>
      <c r="L111" s="187"/>
      <c r="M111" s="188"/>
    </row>
    <row r="112" spans="1:13" s="11" customFormat="1" ht="43.5" customHeight="1">
      <c r="A112" s="187"/>
      <c r="B112" s="187"/>
      <c r="C112" s="187"/>
      <c r="D112" s="187"/>
      <c r="E112" s="608">
        <f t="shared" si="3"/>
      </c>
      <c r="F112" s="378"/>
      <c r="G112" s="378"/>
      <c r="H112" s="378"/>
      <c r="I112" s="378"/>
      <c r="J112" s="379"/>
      <c r="K112" s="187"/>
      <c r="L112" s="187"/>
      <c r="M112" s="188"/>
    </row>
    <row r="113" spans="1:13" ht="19.5">
      <c r="A113" s="259"/>
      <c r="B113" s="259"/>
      <c r="C113" s="259"/>
      <c r="D113" s="259"/>
      <c r="E113" s="259"/>
      <c r="F113" s="259"/>
      <c r="G113" s="259"/>
      <c r="H113" s="259"/>
      <c r="I113" s="259"/>
      <c r="J113" s="259"/>
      <c r="K113" s="259"/>
      <c r="L113" s="259"/>
      <c r="M113" s="169"/>
    </row>
    <row r="114" spans="1:13" ht="46.5" customHeight="1">
      <c r="A114" s="625" t="s">
        <v>174</v>
      </c>
      <c r="B114" s="626"/>
      <c r="C114" s="602">
        <f>'使用不可_選択肢'!A26</f>
      </c>
      <c r="D114" s="603"/>
      <c r="E114" s="606"/>
      <c r="F114" s="606"/>
      <c r="G114" s="606"/>
      <c r="H114" s="606"/>
      <c r="I114" s="606"/>
      <c r="J114" s="606"/>
      <c r="K114" s="606"/>
      <c r="L114" s="607"/>
      <c r="M114" s="169"/>
    </row>
    <row r="115" spans="1:13" s="208" customFormat="1" ht="46.5" customHeight="1">
      <c r="A115" s="611" t="s">
        <v>137</v>
      </c>
      <c r="B115" s="612"/>
      <c r="C115" s="613"/>
      <c r="D115" s="614"/>
      <c r="E115" s="615"/>
      <c r="F115" s="616"/>
      <c r="G115" s="260"/>
      <c r="H115" s="261"/>
      <c r="I115" s="262"/>
      <c r="J115" s="262"/>
      <c r="K115" s="262"/>
      <c r="L115" s="263"/>
      <c r="M115" s="212"/>
    </row>
    <row r="116" spans="1:13" s="186" customFormat="1" ht="45">
      <c r="A116" s="214" t="s">
        <v>138</v>
      </c>
      <c r="B116" s="214" t="s">
        <v>4</v>
      </c>
      <c r="C116" s="213" t="s">
        <v>139</v>
      </c>
      <c r="D116" s="609" t="s">
        <v>140</v>
      </c>
      <c r="E116" s="610"/>
      <c r="F116" s="610"/>
      <c r="G116" s="610"/>
      <c r="H116" s="610"/>
      <c r="I116" s="610"/>
      <c r="J116" s="379"/>
      <c r="K116" s="214" t="s">
        <v>184</v>
      </c>
      <c r="L116" s="214" t="s">
        <v>185</v>
      </c>
      <c r="M116" s="185"/>
    </row>
    <row r="117" spans="1:13" s="11" customFormat="1" ht="43.5" customHeight="1">
      <c r="A117" s="187"/>
      <c r="B117" s="187"/>
      <c r="C117" s="187"/>
      <c r="D117" s="187"/>
      <c r="E117" s="608">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78"/>
      <c r="G117" s="378"/>
      <c r="H117" s="378"/>
      <c r="I117" s="378"/>
      <c r="J117" s="379"/>
      <c r="K117" s="187"/>
      <c r="L117" s="187"/>
      <c r="M117" s="188"/>
    </row>
    <row r="118" spans="1:13" s="11" customFormat="1" ht="43.5" customHeight="1">
      <c r="A118" s="187"/>
      <c r="B118" s="187"/>
      <c r="C118" s="187"/>
      <c r="D118" s="187"/>
      <c r="E118" s="608">
        <f t="shared" si="4"/>
      </c>
      <c r="F118" s="378"/>
      <c r="G118" s="378"/>
      <c r="H118" s="378"/>
      <c r="I118" s="378"/>
      <c r="J118" s="379"/>
      <c r="K118" s="187"/>
      <c r="L118" s="187"/>
      <c r="M118" s="188"/>
    </row>
    <row r="119" spans="1:13" s="11" customFormat="1" ht="43.5" customHeight="1">
      <c r="A119" s="187"/>
      <c r="B119" s="187"/>
      <c r="C119" s="187"/>
      <c r="D119" s="187"/>
      <c r="E119" s="608">
        <f t="shared" si="4"/>
      </c>
      <c r="F119" s="378"/>
      <c r="G119" s="378"/>
      <c r="H119" s="378"/>
      <c r="I119" s="378"/>
      <c r="J119" s="379"/>
      <c r="K119" s="187"/>
      <c r="L119" s="187"/>
      <c r="M119" s="188"/>
    </row>
    <row r="120" spans="1:13" s="11" customFormat="1" ht="43.5" customHeight="1">
      <c r="A120" s="187"/>
      <c r="B120" s="187"/>
      <c r="C120" s="187"/>
      <c r="D120" s="187"/>
      <c r="E120" s="608">
        <f t="shared" si="4"/>
      </c>
      <c r="F120" s="378"/>
      <c r="G120" s="378"/>
      <c r="H120" s="378"/>
      <c r="I120" s="378"/>
      <c r="J120" s="379"/>
      <c r="K120" s="187"/>
      <c r="L120" s="187"/>
      <c r="M120" s="188"/>
    </row>
    <row r="121" spans="1:13" s="11" customFormat="1" ht="43.5" customHeight="1">
      <c r="A121" s="187"/>
      <c r="B121" s="187"/>
      <c r="C121" s="187"/>
      <c r="D121" s="187"/>
      <c r="E121" s="608">
        <f t="shared" si="4"/>
      </c>
      <c r="F121" s="378"/>
      <c r="G121" s="378"/>
      <c r="H121" s="378"/>
      <c r="I121" s="378"/>
      <c r="J121" s="379"/>
      <c r="K121" s="187"/>
      <c r="L121" s="187"/>
      <c r="M121" s="188"/>
    </row>
    <row r="122" spans="1:13" s="11" customFormat="1" ht="43.5" customHeight="1">
      <c r="A122" s="187"/>
      <c r="B122" s="187"/>
      <c r="C122" s="187"/>
      <c r="D122" s="187"/>
      <c r="E122" s="608">
        <f t="shared" si="4"/>
      </c>
      <c r="F122" s="378"/>
      <c r="G122" s="378"/>
      <c r="H122" s="378"/>
      <c r="I122" s="378"/>
      <c r="J122" s="379"/>
      <c r="K122" s="187"/>
      <c r="L122" s="187"/>
      <c r="M122" s="188"/>
    </row>
    <row r="123" spans="1:13" s="11" customFormat="1" ht="43.5" customHeight="1">
      <c r="A123" s="187"/>
      <c r="B123" s="187"/>
      <c r="C123" s="187"/>
      <c r="D123" s="187"/>
      <c r="E123" s="608">
        <f t="shared" si="4"/>
      </c>
      <c r="F123" s="378"/>
      <c r="G123" s="378"/>
      <c r="H123" s="378"/>
      <c r="I123" s="378"/>
      <c r="J123" s="379"/>
      <c r="K123" s="187"/>
      <c r="L123" s="187"/>
      <c r="M123" s="188"/>
    </row>
    <row r="124" spans="1:13" s="11" customFormat="1" ht="43.5" customHeight="1">
      <c r="A124" s="187"/>
      <c r="B124" s="187"/>
      <c r="C124" s="187"/>
      <c r="D124" s="187"/>
      <c r="E124" s="608">
        <f t="shared" si="4"/>
      </c>
      <c r="F124" s="378"/>
      <c r="G124" s="378"/>
      <c r="H124" s="378"/>
      <c r="I124" s="378"/>
      <c r="J124" s="379"/>
      <c r="K124" s="187"/>
      <c r="L124" s="187"/>
      <c r="M124" s="188"/>
    </row>
    <row r="125" spans="1:14" ht="19.5">
      <c r="A125" s="184"/>
      <c r="B125" s="184"/>
      <c r="C125" s="184"/>
      <c r="D125" s="184"/>
      <c r="E125" s="169"/>
      <c r="F125" s="169"/>
      <c r="G125" s="169"/>
      <c r="H125" s="169"/>
      <c r="I125" s="169"/>
      <c r="J125" s="169"/>
      <c r="K125" s="169"/>
      <c r="L125" s="169"/>
      <c r="M125" s="169"/>
      <c r="N125" s="169"/>
    </row>
    <row r="128" spans="3:7" ht="22.5">
      <c r="C128" s="230" t="s">
        <v>212</v>
      </c>
      <c r="G128" s="15"/>
    </row>
    <row r="129" spans="3:7" ht="22.5">
      <c r="C129" s="231" t="s">
        <v>195</v>
      </c>
      <c r="G129" s="15"/>
    </row>
    <row r="130" spans="3:7" ht="33">
      <c r="C130" s="231" t="s">
        <v>211</v>
      </c>
      <c r="G130" s="15"/>
    </row>
    <row r="131" spans="3:7" ht="22.5">
      <c r="C131" s="231" t="s">
        <v>196</v>
      </c>
      <c r="G131" s="15"/>
    </row>
    <row r="132" spans="3:7" ht="33">
      <c r="C132" s="231" t="s">
        <v>197</v>
      </c>
      <c r="G132" s="15"/>
    </row>
    <row r="133" spans="3:7" ht="33">
      <c r="C133" s="231" t="s">
        <v>198</v>
      </c>
      <c r="G133" s="15"/>
    </row>
    <row r="134" spans="3:7" ht="33">
      <c r="C134" s="231" t="s">
        <v>199</v>
      </c>
      <c r="G134" s="15"/>
    </row>
    <row r="135" spans="3:7" ht="33">
      <c r="C135" s="231" t="s">
        <v>200</v>
      </c>
      <c r="G135" s="15"/>
    </row>
    <row r="136" spans="3:7" ht="22.5">
      <c r="C136" s="231" t="s">
        <v>201</v>
      </c>
      <c r="G136" s="15"/>
    </row>
    <row r="137" spans="3:7" ht="22.5">
      <c r="C137" s="231" t="s">
        <v>202</v>
      </c>
      <c r="G137" s="15"/>
    </row>
    <row r="138" spans="3:7" ht="22.5">
      <c r="C138" s="231" t="s">
        <v>203</v>
      </c>
      <c r="G138" s="15"/>
    </row>
    <row r="139" ht="16.5">
      <c r="C139" s="231" t="s">
        <v>204</v>
      </c>
    </row>
    <row r="140" ht="16.5">
      <c r="C140" s="231" t="s">
        <v>205</v>
      </c>
    </row>
    <row r="141" ht="16.5">
      <c r="C141" s="231" t="s">
        <v>206</v>
      </c>
    </row>
    <row r="142" ht="16.5">
      <c r="C142" s="231" t="s">
        <v>207</v>
      </c>
    </row>
    <row r="143" ht="16.5">
      <c r="C143" s="231" t="s">
        <v>208</v>
      </c>
    </row>
    <row r="144" ht="16.5">
      <c r="C144" s="231" t="s">
        <v>209</v>
      </c>
    </row>
    <row r="145" ht="16.5">
      <c r="C145" s="231" t="s">
        <v>210</v>
      </c>
    </row>
  </sheetData>
  <sheetProtection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9" scale="29"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E22" sqref="E22"/>
    </sheetView>
  </sheetViews>
  <sheetFormatPr defaultColWidth="9.140625" defaultRowHeight="15"/>
  <cols>
    <col min="3" max="3" width="86.28125" style="0" customWidth="1"/>
  </cols>
  <sheetData>
    <row r="3" spans="2:3" ht="13.5">
      <c r="B3" s="266" t="s">
        <v>245</v>
      </c>
      <c r="C3" s="266" t="s">
        <v>246</v>
      </c>
    </row>
    <row r="4" spans="2:3" ht="70.5" customHeight="1">
      <c r="B4" s="267" t="s">
        <v>248</v>
      </c>
      <c r="C4" s="265"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4" t="s">
        <v>144</v>
      </c>
      <c r="D3" s="24">
        <v>12</v>
      </c>
      <c r="E3" s="27" t="s">
        <v>36</v>
      </c>
      <c r="F3" s="31">
        <f>IF('様式B'!F10="","",'様式B'!F10)</f>
      </c>
      <c r="G3" s="31">
        <f>IF('様式B'!F10="","",'様式B'!F10)</f>
      </c>
      <c r="H3" s="197">
        <f>IF('様式B'!H10="","",'様式B'!H10)</f>
      </c>
      <c r="I3" s="32">
        <f>IF('様式B'!I10="","",'様式B'!I10)</f>
      </c>
    </row>
    <row r="4" spans="1:9" ht="29.25" customHeight="1">
      <c r="A4" s="30" t="s">
        <v>37</v>
      </c>
      <c r="B4" s="204" t="s">
        <v>145</v>
      </c>
      <c r="D4" s="24">
        <v>13</v>
      </c>
      <c r="E4" s="33"/>
      <c r="F4" s="34">
        <f>IF('様式B'!F11="","",'様式B'!F11)</f>
      </c>
      <c r="G4" s="34">
        <f>IF('様式B'!F11="","",'様式B'!F11)</f>
      </c>
      <c r="H4" s="198">
        <f>IF('様式B'!H11="","",'様式B'!H11)</f>
      </c>
      <c r="I4" s="35">
        <f>IF('様式B'!I11="","",'様式B'!I11)</f>
      </c>
    </row>
    <row r="5" spans="1:9" ht="29.25" customHeight="1">
      <c r="A5" s="30" t="s">
        <v>49</v>
      </c>
      <c r="B5" s="204" t="s">
        <v>146</v>
      </c>
      <c r="D5" s="24">
        <v>14</v>
      </c>
      <c r="E5" s="33"/>
      <c r="F5" s="34">
        <f>IF('様式B'!F12="","",'様式B'!F12)</f>
      </c>
      <c r="G5" s="34">
        <f>IF('様式B'!F12="","",'様式B'!F12)</f>
      </c>
      <c r="H5" s="198">
        <f>IF('様式B'!H12="","",'様式B'!H12)</f>
      </c>
      <c r="I5" s="35">
        <f>IF('様式B'!I12="","",'様式B'!I12)</f>
      </c>
    </row>
    <row r="6" spans="1:9" ht="29.25" customHeight="1">
      <c r="A6" s="30" t="s">
        <v>156</v>
      </c>
      <c r="B6" s="204" t="s">
        <v>148</v>
      </c>
      <c r="D6" s="24">
        <v>15</v>
      </c>
      <c r="E6" s="33"/>
      <c r="F6" s="34">
        <f>IF('様式B'!F13="","",'様式B'!F13)</f>
      </c>
      <c r="G6" s="34">
        <f>IF('様式B'!F13="","",'様式B'!F13)</f>
      </c>
      <c r="H6" s="198">
        <f>IF('様式B'!H13="","",'様式B'!H13)</f>
      </c>
      <c r="I6" s="35">
        <f>IF('様式B'!I13="","",'様式B'!I13)</f>
      </c>
    </row>
    <row r="7" spans="1:9" ht="29.25" customHeight="1" thickBot="1">
      <c r="A7" s="210" t="s">
        <v>50</v>
      </c>
      <c r="B7" s="215" t="s">
        <v>225</v>
      </c>
      <c r="D7" s="24">
        <v>15</v>
      </c>
      <c r="E7" s="38"/>
      <c r="F7" s="39">
        <f>IF('様式B'!F14="","",'様式B'!F14)</f>
      </c>
      <c r="G7" s="39">
        <f>IF('様式B'!F14="","",'様式B'!F14)</f>
      </c>
      <c r="H7" s="199">
        <f>IF('様式B'!H14="","",'様式B'!H14)</f>
      </c>
      <c r="I7" s="40">
        <f>IF('様式B'!I14="","",'様式B'!I14)</f>
      </c>
    </row>
    <row r="8" spans="1:9" ht="29.25" customHeight="1">
      <c r="A8" s="30"/>
      <c r="B8" s="204"/>
      <c r="D8" s="24">
        <v>16</v>
      </c>
      <c r="E8" s="27" t="s">
        <v>39</v>
      </c>
      <c r="F8" s="31">
        <f>IF('様式B'!F15="","",'様式B'!F15)</f>
      </c>
      <c r="G8" s="31" t="str">
        <f>F8&amp;1</f>
        <v>1</v>
      </c>
      <c r="H8" s="197">
        <f>IF('様式B'!H15="","",'様式B'!H15)</f>
      </c>
      <c r="I8" s="32">
        <f>IF('様式B'!I15="","",'様式B'!I15)</f>
      </c>
    </row>
    <row r="9" spans="1:9" ht="29.25" customHeight="1">
      <c r="A9" s="36"/>
      <c r="B9" s="37"/>
      <c r="E9" s="33"/>
      <c r="F9" s="194"/>
      <c r="G9" s="194" t="str">
        <f>F8&amp;2</f>
        <v>2</v>
      </c>
      <c r="H9" s="198">
        <f>IF('様式B'!H16="","",'様式B'!H16)</f>
      </c>
      <c r="I9" s="35">
        <f>IF('様式B'!I16="","",'様式B'!I16)</f>
      </c>
    </row>
    <row r="10" spans="1:9" ht="29.25" customHeight="1">
      <c r="A10" s="26" t="s">
        <v>38</v>
      </c>
      <c r="B10" s="41"/>
      <c r="E10" s="33"/>
      <c r="F10" s="194"/>
      <c r="G10" s="194" t="str">
        <f>F8&amp;3</f>
        <v>3</v>
      </c>
      <c r="H10" s="198">
        <f>IF('様式B'!H17="","",'様式B'!H17)</f>
      </c>
      <c r="I10" s="35">
        <f>IF('様式B'!I17="","",'様式B'!I17)</f>
      </c>
    </row>
    <row r="11" spans="1:9" ht="29.25" customHeight="1">
      <c r="A11" s="42" t="s">
        <v>40</v>
      </c>
      <c r="B11" s="204" t="s">
        <v>147</v>
      </c>
      <c r="E11" s="33"/>
      <c r="F11" s="194"/>
      <c r="G11" s="194" t="str">
        <f>F8&amp;4</f>
        <v>4</v>
      </c>
      <c r="H11" s="198">
        <f>IF('様式B'!H18="","",'様式B'!H18)</f>
      </c>
      <c r="I11" s="35">
        <f>IF('様式B'!I18="","",'様式B'!I18)</f>
      </c>
    </row>
    <row r="12" spans="1:9" ht="16.5">
      <c r="A12" s="42" t="s">
        <v>169</v>
      </c>
      <c r="B12" s="205" t="s">
        <v>149</v>
      </c>
      <c r="E12" s="33"/>
      <c r="F12" s="34">
        <f>IF('様式B'!F19="","",'様式B'!F19)</f>
      </c>
      <c r="G12" s="34" t="str">
        <f>F12&amp;1</f>
        <v>1</v>
      </c>
      <c r="H12" s="198">
        <f>IF('様式B'!H19="","",'様式B'!H19)</f>
      </c>
      <c r="I12" s="35">
        <f>IF('様式B'!I19="","",'様式B'!I19)</f>
      </c>
    </row>
    <row r="13" spans="1:9" ht="29.25" customHeight="1">
      <c r="A13" s="42" t="s">
        <v>41</v>
      </c>
      <c r="B13" s="205" t="s">
        <v>150</v>
      </c>
      <c r="E13" s="33"/>
      <c r="F13" s="194"/>
      <c r="G13" s="194" t="str">
        <f>F12&amp;2</f>
        <v>2</v>
      </c>
      <c r="H13" s="198">
        <f>IF('様式B'!H20="","",'様式B'!H20)</f>
      </c>
      <c r="I13" s="35">
        <f>IF('様式B'!I20="","",'様式B'!I20)</f>
      </c>
    </row>
    <row r="14" spans="1:9" ht="29.25" customHeight="1">
      <c r="A14" s="42" t="s">
        <v>43</v>
      </c>
      <c r="B14" s="205" t="s">
        <v>151</v>
      </c>
      <c r="E14" s="33"/>
      <c r="F14" s="194"/>
      <c r="G14" s="194" t="str">
        <f>F12&amp;3</f>
        <v>3</v>
      </c>
      <c r="H14" s="198">
        <f>IF('様式B'!H21="","",'様式B'!H21)</f>
      </c>
      <c r="I14" s="35">
        <f>IF('様式B'!I21="","",'様式B'!I21)</f>
      </c>
    </row>
    <row r="15" spans="1:9" ht="27" customHeight="1">
      <c r="A15" s="43" t="s">
        <v>44</v>
      </c>
      <c r="B15" s="43" t="s">
        <v>45</v>
      </c>
      <c r="E15" s="33"/>
      <c r="F15" s="194"/>
      <c r="G15" s="194" t="str">
        <f>F12&amp;4</f>
        <v>4</v>
      </c>
      <c r="H15" s="198">
        <f>IF('様式B'!H22="","",'様式B'!H22)</f>
      </c>
      <c r="I15" s="35">
        <f>IF('様式B'!I22="","",'様式B'!I22)</f>
      </c>
    </row>
    <row r="16" spans="5:9" ht="27" customHeight="1">
      <c r="E16" s="33"/>
      <c r="F16" s="34">
        <f>IF('様式B'!F23="","",'様式B'!F23)</f>
      </c>
      <c r="G16" s="34" t="str">
        <f>F16&amp;1</f>
        <v>1</v>
      </c>
      <c r="H16" s="198">
        <f>IF('様式B'!H23="","",'様式B'!H23)</f>
      </c>
      <c r="I16" s="35">
        <f>IF('様式B'!I23="","",'様式B'!I23)</f>
      </c>
    </row>
    <row r="17" spans="5:9" ht="27" customHeight="1">
      <c r="E17" s="33"/>
      <c r="F17" s="194"/>
      <c r="G17" s="194" t="str">
        <f>F16&amp;2</f>
        <v>2</v>
      </c>
      <c r="H17" s="198">
        <f>IF('様式B'!H24="","",'様式B'!H24)</f>
      </c>
      <c r="I17" s="35">
        <f>IF('様式B'!I24="","",'様式B'!I24)</f>
      </c>
    </row>
    <row r="18" spans="2:9" ht="27" customHeight="1">
      <c r="B18" s="44"/>
      <c r="D18" s="24">
        <v>17</v>
      </c>
      <c r="E18" s="33"/>
      <c r="F18" s="194"/>
      <c r="G18" s="194" t="str">
        <f>F16&amp;3</f>
        <v>3</v>
      </c>
      <c r="H18" s="198">
        <f>IF('様式B'!H25="","",'様式B'!H25)</f>
      </c>
      <c r="I18" s="35">
        <f>IF('様式B'!I25="","",'様式B'!I25)</f>
      </c>
    </row>
    <row r="19" spans="2:9" ht="27" customHeight="1" thickBot="1">
      <c r="B19" s="44"/>
      <c r="D19" s="24">
        <v>21</v>
      </c>
      <c r="E19" s="38"/>
      <c r="F19" s="195"/>
      <c r="G19" s="195" t="str">
        <f>F16&amp;4</f>
        <v>4</v>
      </c>
      <c r="H19" s="199">
        <f>IF('様式B'!H26="","",'様式B'!H26)</f>
      </c>
      <c r="I19" s="40">
        <f>IF('様式B'!I26="","",'様式B'!I26)</f>
      </c>
    </row>
    <row r="20" spans="4:9" ht="27" customHeight="1">
      <c r="D20" s="24">
        <v>25</v>
      </c>
      <c r="E20" s="27" t="s">
        <v>42</v>
      </c>
      <c r="F20" s="31">
        <f>IF('様式B'!F27="","",'様式B'!F27)</f>
      </c>
      <c r="G20" s="31">
        <f>IF('様式B'!F27="","",'様式B'!F27)</f>
      </c>
      <c r="H20" s="197">
        <f>IF('様式B'!H27="","",'様式B'!H27)</f>
      </c>
      <c r="I20" s="32">
        <f>IF('様式B'!I27="","",'様式B'!I27)</f>
      </c>
    </row>
    <row r="21" spans="1:9" ht="27" customHeight="1">
      <c r="A21" s="24" t="s">
        <v>48</v>
      </c>
      <c r="D21" s="24">
        <v>29</v>
      </c>
      <c r="E21" s="33"/>
      <c r="F21" s="34">
        <f>IF('様式B'!F28="","",'様式B'!F28)</f>
      </c>
      <c r="G21" s="34">
        <f>IF('様式B'!F28="","",'様式B'!F28)</f>
      </c>
      <c r="H21" s="198">
        <f>IF('様式B'!H28="","",'様式B'!H28)</f>
      </c>
      <c r="I21" s="35">
        <f>IF('様式B'!I28="","",'様式B'!I28)</f>
      </c>
    </row>
    <row r="22" spans="1:9" ht="27" customHeight="1" thickBot="1">
      <c r="A22" s="45">
        <f>IF('様式B'!F10="","",'様式B'!F10)</f>
      </c>
      <c r="D22" s="24">
        <v>31</v>
      </c>
      <c r="E22" s="38"/>
      <c r="F22" s="39">
        <f>IF('様式B'!F29="","",'様式B'!F29)</f>
      </c>
      <c r="G22" s="39">
        <f>IF('様式B'!F29="","",'様式B'!F29)</f>
      </c>
      <c r="H22" s="199">
        <f>IF('様式B'!H29="","",'様式B'!H29)</f>
      </c>
      <c r="I22" s="40">
        <f>IF('様式B'!I29="","",'様式B'!I29)</f>
      </c>
    </row>
    <row r="23" spans="1:9" ht="27" customHeight="1">
      <c r="A23" s="45">
        <f>IF('様式B'!F11="","",'様式B'!F11)</f>
      </c>
      <c r="D23" s="24">
        <v>33</v>
      </c>
      <c r="E23" s="27" t="s">
        <v>46</v>
      </c>
      <c r="F23" s="31">
        <f>IF('様式B'!F30="","",'様式B'!F30)</f>
      </c>
      <c r="G23" s="31" t="str">
        <f>F23&amp;1</f>
        <v>1</v>
      </c>
      <c r="H23" s="197">
        <f>IF('様式B'!H30="","",'様式B'!H30)</f>
      </c>
      <c r="I23" s="32">
        <f>IF('様式B'!I30="","",'様式B'!I30)</f>
      </c>
    </row>
    <row r="24" spans="1:9" ht="27" customHeight="1">
      <c r="A24" s="45">
        <f>IF('様式B'!F12="","",'様式B'!F12)</f>
      </c>
      <c r="E24" s="33"/>
      <c r="F24" s="196"/>
      <c r="G24" s="196" t="str">
        <f>F23&amp;2</f>
        <v>2</v>
      </c>
      <c r="H24" s="200">
        <f>IF('様式B'!H31="","",'様式B'!H31)</f>
      </c>
      <c r="I24" s="193">
        <f>IF('様式B'!I31="","",'様式B'!I31)</f>
      </c>
    </row>
    <row r="25" spans="1:9" ht="27" customHeight="1">
      <c r="A25" s="45">
        <f>IF('様式B'!F13="","",'様式B'!F13)</f>
      </c>
      <c r="E25" s="33"/>
      <c r="F25" s="192">
        <f>IF('様式B'!F32="","",'様式B'!F32)</f>
      </c>
      <c r="G25" s="192" t="str">
        <f>F25&amp;1</f>
        <v>1</v>
      </c>
      <c r="H25" s="200">
        <f>IF('様式B'!H32="","",'様式B'!H32)</f>
      </c>
      <c r="I25" s="193">
        <f>IF('様式B'!I32="","",'様式B'!I32)</f>
      </c>
    </row>
    <row r="26" spans="1:9" ht="27" customHeight="1">
      <c r="A26" s="45">
        <f>IF('様式B'!F14="","",'様式B'!F14)</f>
      </c>
      <c r="E26" s="33"/>
      <c r="F26" s="196"/>
      <c r="G26" s="196" t="str">
        <f>F25&amp;2</f>
        <v>2</v>
      </c>
      <c r="H26" s="200">
        <f>IF('様式B'!H33="","",'様式B'!H33)</f>
      </c>
      <c r="I26" s="193">
        <f>IF('様式B'!I33="","",'様式B'!I33)</f>
      </c>
    </row>
    <row r="27" spans="1:9" ht="27" customHeight="1">
      <c r="A27" s="203"/>
      <c r="D27" s="24">
        <v>35</v>
      </c>
      <c r="E27" s="33"/>
      <c r="F27" s="34">
        <f>IF('様式B'!F34="","",'様式B'!F34)</f>
      </c>
      <c r="G27" s="34" t="str">
        <f>F27&amp;1</f>
        <v>1</v>
      </c>
      <c r="H27" s="198">
        <f>IF('様式B'!H34="","",'様式B'!H34)</f>
      </c>
      <c r="I27" s="35">
        <f>IF('様式B'!I34="","",'様式B'!I34)</f>
      </c>
    </row>
    <row r="28" spans="1:9" ht="27" customHeight="1" thickBot="1">
      <c r="A28" s="26"/>
      <c r="D28" s="24">
        <v>38</v>
      </c>
      <c r="E28" s="38"/>
      <c r="F28" s="195"/>
      <c r="G28" s="195" t="str">
        <f>F27&amp;2</f>
        <v>2</v>
      </c>
      <c r="H28" s="199">
        <f>IF('様式B'!H35="","",'様式B'!H35)</f>
      </c>
      <c r="I28" s="40">
        <f>IF('様式B'!I35="","",'様式B'!I35)</f>
      </c>
    </row>
    <row r="29" spans="1:9" ht="27" customHeight="1">
      <c r="A29" s="26"/>
      <c r="D29" s="24">
        <v>41</v>
      </c>
      <c r="E29" s="27" t="s">
        <v>47</v>
      </c>
      <c r="F29" s="31">
        <f>IF('様式B'!F36="","",'様式B'!F36)</f>
      </c>
      <c r="G29" s="31" t="str">
        <f>F29&amp;1</f>
        <v>1</v>
      </c>
      <c r="H29" s="197">
        <f>IF('様式B'!H36="","",'様式B'!H36)</f>
      </c>
      <c r="I29" s="32">
        <f>IF('様式B'!I36="","",'様式B'!I36)</f>
      </c>
    </row>
    <row r="30" spans="1:9" ht="27" customHeight="1">
      <c r="A30" s="26"/>
      <c r="E30" s="33"/>
      <c r="F30" s="196"/>
      <c r="G30" s="196" t="str">
        <f>F29&amp;2</f>
        <v>2</v>
      </c>
      <c r="H30" s="200">
        <f>IF('様式B'!H37="","",'様式B'!H37)</f>
      </c>
      <c r="I30" s="193">
        <f>IF('様式B'!I37="","",'様式B'!I37)</f>
      </c>
    </row>
    <row r="31" spans="1:9" ht="27" customHeight="1">
      <c r="A31" s="26"/>
      <c r="E31" s="33"/>
      <c r="F31" s="192">
        <f>IF('様式B'!F38="","",'様式B'!F38)</f>
      </c>
      <c r="G31" s="192" t="str">
        <f>F31&amp;1</f>
        <v>1</v>
      </c>
      <c r="H31" s="200">
        <f>IF('様式B'!H38="","",'様式B'!H38)</f>
      </c>
      <c r="I31" s="193">
        <f>IF('様式B'!I38="","",'様式B'!I38)</f>
      </c>
    </row>
    <row r="32" spans="1:9" ht="27" customHeight="1">
      <c r="A32" s="26"/>
      <c r="E32" s="33"/>
      <c r="F32" s="196"/>
      <c r="G32" s="196" t="str">
        <f>F31&amp;2</f>
        <v>2</v>
      </c>
      <c r="H32" s="200">
        <f>IF('様式B'!H39="","",'様式B'!H39)</f>
      </c>
      <c r="I32" s="193">
        <f>IF('様式B'!I39="","",'様式B'!I39)</f>
      </c>
    </row>
    <row r="33" spans="1:9" ht="27" customHeight="1">
      <c r="A33" s="26"/>
      <c r="D33" s="24">
        <v>44</v>
      </c>
      <c r="E33" s="33"/>
      <c r="F33" s="34">
        <f>IF('様式B'!F40="","",'様式B'!F40)</f>
      </c>
      <c r="G33" s="34" t="str">
        <f>F33&amp;1</f>
        <v>1</v>
      </c>
      <c r="H33" s="198">
        <f>IF('様式B'!H40="","",'様式B'!H40)</f>
      </c>
      <c r="I33" s="35">
        <f>IF('様式B'!I40="","",'様式B'!I40)</f>
      </c>
    </row>
    <row r="34" spans="1:9" ht="27" customHeight="1" thickBot="1">
      <c r="A34" s="26"/>
      <c r="D34" s="24">
        <v>47</v>
      </c>
      <c r="E34" s="38"/>
      <c r="F34" s="195"/>
      <c r="G34" s="195" t="str">
        <f>F33&amp;2</f>
        <v>2</v>
      </c>
      <c r="H34" s="199">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Windows User</cp:lastModifiedBy>
  <cp:lastPrinted>2020-05-26T00:55:13Z</cp:lastPrinted>
  <dcterms:created xsi:type="dcterms:W3CDTF">2018-08-10T01:57:42Z</dcterms:created>
  <dcterms:modified xsi:type="dcterms:W3CDTF">2021-08-13T06:35:08Z</dcterms:modified>
  <cp:category/>
  <cp:version/>
  <cp:contentType/>
  <cp:contentStatus/>
</cp:coreProperties>
</file>